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3.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omments1.xml" ContentType="application/vnd.openxmlformats-officedocument.spreadsheetml.comments+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7.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3"/>
  <workbookPr codeName="ThisWorkbook" hidePivotFieldList="1" autoCompressPictures="0"/>
  <mc:AlternateContent xmlns:mc="http://schemas.openxmlformats.org/markup-compatibility/2006">
    <mc:Choice Requires="x15">
      <x15ac:absPath xmlns:x15ac="http://schemas.microsoft.com/office/spreadsheetml/2010/11/ac" url="/Users/robmcconnell/Desktop/"/>
    </mc:Choice>
  </mc:AlternateContent>
  <xr:revisionPtr revIDLastSave="0" documentId="10_ncr:8100000_{9726F3CB-E086-914C-BADB-7915E85988A8}" xr6:coauthVersionLast="33" xr6:coauthVersionMax="33" xr10:uidLastSave="{00000000-0000-0000-0000-000000000000}"/>
  <bookViews>
    <workbookView xWindow="4600" yWindow="-18300" windowWidth="23500" windowHeight="16980" activeTab="3" xr2:uid="{00000000-000D-0000-FFFF-FFFF00000000}"/>
  </bookViews>
  <sheets>
    <sheet name="TITLE" sheetId="51" r:id="rId1"/>
    <sheet name="Introduction" sheetId="50" r:id="rId2"/>
    <sheet name="Assessment" sheetId="45" r:id="rId3"/>
    <sheet name="Fleet Data Sheet" sheetId="47" r:id="rId4"/>
    <sheet name="Priority Matrix" sheetId="21" r:id="rId5"/>
    <sheet name="FMF" sheetId="18" r:id="rId6"/>
    <sheet name="Assessment Summary" sheetId="49" r:id="rId7"/>
    <sheet name="FS" sheetId="46" r:id="rId8"/>
    <sheet name="P&amp;P" sheetId="33" r:id="rId9"/>
    <sheet name="SC" sheetId="39" r:id="rId10"/>
    <sheet name="CFM" sheetId="22" r:id="rId11"/>
    <sheet name="PM" sheetId="32" r:id="rId12"/>
    <sheet name="1.SVSCM" sheetId="10" r:id="rId13"/>
    <sheet name="Action 1 CALC" sheetId="12" state="hidden" r:id="rId14"/>
    <sheet name="2.PVD" sheetId="14" r:id="rId15"/>
    <sheet name="Action 2 CALC" sheetId="15" r:id="rId16"/>
    <sheet name="3.F-S" sheetId="1" r:id="rId17"/>
    <sheet name="Action 3 CALC" sheetId="6" state="hidden" r:id="rId18"/>
    <sheet name="4.IVL" sheetId="19" r:id="rId19"/>
    <sheet name="Action 4 CALC" sheetId="20" state="hidden" r:id="rId20"/>
    <sheet name="5.VI" sheetId="16" r:id="rId21"/>
    <sheet name="Action 5 CALC" sheetId="17" state="hidden" r:id="rId22"/>
    <sheet name="6.FM&amp;C" sheetId="27" r:id="rId23"/>
    <sheet name="Action 6 CALC" sheetId="30" state="hidden" r:id="rId24"/>
    <sheet name="7.M&amp;R" sheetId="28" r:id="rId25"/>
    <sheet name="Action 7 CALC" sheetId="31" state="hidden" r:id="rId26"/>
    <sheet name="8.VT&amp;T" sheetId="37" r:id="rId27"/>
    <sheet name="Action 8 CALC" sheetId="40" state="hidden" r:id="rId28"/>
  </sheets>
  <definedNames>
    <definedName name="_xlnm._FilterDatabase" localSheetId="5" hidden="1">FMF!$D$6:$F$22</definedName>
    <definedName name="_xlnm.Print_Area" localSheetId="12">'1.SVSCM'!$A$1:$R$27</definedName>
    <definedName name="_xlnm.Print_Area" localSheetId="14">'2.PVD'!$C$1:$O$27</definedName>
    <definedName name="_xlnm.Print_Area" localSheetId="16">'3.F-S'!$A$1:$R$27</definedName>
    <definedName name="_xlnm.Print_Area" localSheetId="18">'4.IVL'!$A$1:$N$27</definedName>
    <definedName name="_xlnm.Print_Area" localSheetId="20">'5.VI'!$A$1:$R$27</definedName>
    <definedName name="_xlnm.Print_Area" localSheetId="22">'6.FM&amp;C'!$A$1:$R$27</definedName>
    <definedName name="_xlnm.Print_Area" localSheetId="24">'7.M&amp;R'!$A$1:$R$27</definedName>
    <definedName name="_xlnm.Print_Area" localSheetId="6">'Assessment Summary'!$A$1:$F$47</definedName>
    <definedName name="_xlnm.Print_Area" localSheetId="10">CFM!$A$2:$J$25</definedName>
    <definedName name="_xlnm.Print_Area" localSheetId="1">Introduction!$B$2:$V$31</definedName>
    <definedName name="_xlnm.Print_Area" localSheetId="8">'P&amp;P'!$A$2:$J$25</definedName>
    <definedName name="_xlnm.Print_Area" localSheetId="11">PM!$A$2:$J$25</definedName>
    <definedName name="_xlnm.Print_Area" localSheetId="9">SC!$A$2:$J$25</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I7" i="18" l="1"/>
  <c r="N80" i="31" l="1"/>
  <c r="N79" i="31"/>
  <c r="N78" i="31" s="1"/>
  <c r="N80" i="30"/>
  <c r="N79" i="30"/>
  <c r="N78" i="30" s="1"/>
  <c r="O88" i="17"/>
  <c r="O87" i="17"/>
  <c r="O86" i="17" s="1"/>
  <c r="O104" i="20"/>
  <c r="H105" i="20" l="1"/>
  <c r="D9" i="15" l="1"/>
  <c r="D7" i="15"/>
  <c r="D8" i="15"/>
  <c r="I57" i="15" s="1"/>
  <c r="D15" i="15"/>
  <c r="G65" i="15" s="1"/>
  <c r="I33" i="15"/>
  <c r="J63" i="15"/>
  <c r="H57" i="15"/>
  <c r="M57" i="15"/>
  <c r="H17" i="15"/>
  <c r="J15" i="15"/>
  <c r="G8" i="15"/>
  <c r="H8" i="15"/>
  <c r="G81" i="15"/>
  <c r="J81" i="15"/>
  <c r="K81" i="15"/>
  <c r="G87" i="15"/>
  <c r="H89" i="15"/>
  <c r="I87" i="15"/>
  <c r="K87" i="15"/>
  <c r="L89" i="15"/>
  <c r="M87" i="15"/>
  <c r="D6" i="6"/>
  <c r="D15" i="6"/>
  <c r="D17" i="6"/>
  <c r="D18" i="6"/>
  <c r="D16" i="6"/>
  <c r="H17" i="6" s="1"/>
  <c r="D6" i="17"/>
  <c r="D9" i="17" s="1"/>
  <c r="C86" i="45"/>
  <c r="C84" i="45"/>
  <c r="C88" i="45" s="1"/>
  <c r="F20" i="21" s="1"/>
  <c r="C85" i="45"/>
  <c r="C87" i="45"/>
  <c r="D6" i="30"/>
  <c r="D7" i="30"/>
  <c r="D10" i="30"/>
  <c r="D6" i="31"/>
  <c r="G68" i="31" s="1"/>
  <c r="D7" i="31"/>
  <c r="D10" i="31"/>
  <c r="G31" i="31"/>
  <c r="G39" i="31" s="1"/>
  <c r="G12" i="31"/>
  <c r="G20" i="31" s="1"/>
  <c r="D5" i="40"/>
  <c r="D12" i="40"/>
  <c r="D13" i="40"/>
  <c r="G34" i="40"/>
  <c r="D7" i="12"/>
  <c r="D8" i="12"/>
  <c r="D9" i="12"/>
  <c r="I8" i="12"/>
  <c r="G67" i="45"/>
  <c r="G64" i="45"/>
  <c r="G65" i="45"/>
  <c r="G68" i="45" s="1"/>
  <c r="F23" i="21" s="1"/>
  <c r="G66" i="45"/>
  <c r="G75" i="45"/>
  <c r="G74" i="45"/>
  <c r="G78" i="45" s="1"/>
  <c r="F25" i="21" s="1"/>
  <c r="P25" i="21" s="1"/>
  <c r="G76" i="45"/>
  <c r="G77" i="45"/>
  <c r="G79" i="45"/>
  <c r="G80" i="45"/>
  <c r="G81" i="45"/>
  <c r="G82" i="45"/>
  <c r="G83" i="45"/>
  <c r="F26" i="21" s="1"/>
  <c r="G86" i="45"/>
  <c r="G84" i="45"/>
  <c r="G85" i="45"/>
  <c r="G87" i="45"/>
  <c r="G88" i="45"/>
  <c r="F27" i="21" s="1"/>
  <c r="D6" i="20"/>
  <c r="L40" i="20" s="1"/>
  <c r="D7" i="20"/>
  <c r="D12" i="20" s="1"/>
  <c r="D13" i="20"/>
  <c r="D14" i="20"/>
  <c r="E18" i="49"/>
  <c r="E14" i="49"/>
  <c r="J75" i="17"/>
  <c r="N75" i="17"/>
  <c r="J85" i="6"/>
  <c r="K85" i="6"/>
  <c r="L55" i="17"/>
  <c r="I15" i="17"/>
  <c r="C80" i="45"/>
  <c r="C79" i="45"/>
  <c r="C83" i="45" s="1"/>
  <c r="F19" i="21" s="1"/>
  <c r="C81" i="45"/>
  <c r="C82" i="45"/>
  <c r="N6" i="16"/>
  <c r="D7" i="17"/>
  <c r="J68" i="45"/>
  <c r="J66" i="45"/>
  <c r="J67" i="45"/>
  <c r="J65" i="45"/>
  <c r="J69" i="45" s="1"/>
  <c r="J60" i="45"/>
  <c r="J63" i="45"/>
  <c r="J61" i="45"/>
  <c r="J64" i="45" s="1"/>
  <c r="J62" i="45"/>
  <c r="J55" i="45"/>
  <c r="J58" i="45"/>
  <c r="J59" i="45" s="1"/>
  <c r="J57" i="45"/>
  <c r="J56" i="45"/>
  <c r="J73" i="45"/>
  <c r="J71" i="45"/>
  <c r="J70" i="45"/>
  <c r="J72" i="45"/>
  <c r="J74" i="45"/>
  <c r="J78" i="45"/>
  <c r="J76" i="45"/>
  <c r="J75" i="45"/>
  <c r="J79" i="45" s="1"/>
  <c r="J77" i="45"/>
  <c r="J87" i="45"/>
  <c r="J86" i="45"/>
  <c r="J85" i="45"/>
  <c r="J89" i="45" s="1"/>
  <c r="J88" i="45"/>
  <c r="J83" i="45"/>
  <c r="J81" i="45"/>
  <c r="J84" i="45" s="1"/>
  <c r="J80" i="45"/>
  <c r="J82" i="45"/>
  <c r="M56" i="45"/>
  <c r="M55" i="45"/>
  <c r="M57" i="45"/>
  <c r="M58" i="45"/>
  <c r="M59" i="45"/>
  <c r="O63" i="45"/>
  <c r="O61" i="45"/>
  <c r="O60" i="45"/>
  <c r="O64" i="45" s="1"/>
  <c r="O62" i="45"/>
  <c r="O56" i="45"/>
  <c r="O55" i="45"/>
  <c r="O59" i="45" s="1"/>
  <c r="O57" i="45"/>
  <c r="O58" i="45"/>
  <c r="M87" i="45"/>
  <c r="M88" i="45"/>
  <c r="M89" i="45" s="1"/>
  <c r="M85" i="45"/>
  <c r="M86" i="45"/>
  <c r="M83" i="45"/>
  <c r="M81" i="45"/>
  <c r="M80" i="45"/>
  <c r="M82" i="45"/>
  <c r="M84" i="45"/>
  <c r="M76" i="45"/>
  <c r="M78" i="45"/>
  <c r="M75" i="45"/>
  <c r="M79" i="45" s="1"/>
  <c r="M77" i="45"/>
  <c r="M73" i="45"/>
  <c r="M72" i="45"/>
  <c r="M71" i="45"/>
  <c r="M74" i="45" s="1"/>
  <c r="M70" i="45"/>
  <c r="M68" i="45"/>
  <c r="M66" i="45"/>
  <c r="M69" i="45" s="1"/>
  <c r="M67" i="45"/>
  <c r="M65" i="45"/>
  <c r="M63" i="45"/>
  <c r="M60" i="45"/>
  <c r="M61" i="45"/>
  <c r="M62" i="45"/>
  <c r="M64" i="45"/>
  <c r="D11" i="49"/>
  <c r="G72" i="45"/>
  <c r="G71" i="45"/>
  <c r="G70" i="45"/>
  <c r="G69" i="45"/>
  <c r="G62" i="45"/>
  <c r="G61" i="45"/>
  <c r="G60" i="45"/>
  <c r="G59" i="45"/>
  <c r="G63" i="45" s="1"/>
  <c r="G57" i="45"/>
  <c r="G56" i="45"/>
  <c r="G55" i="45"/>
  <c r="G54" i="45"/>
  <c r="G58" i="45" s="1"/>
  <c r="F21" i="21" s="1"/>
  <c r="P21" i="21" s="1"/>
  <c r="R21" i="21" s="1"/>
  <c r="C77" i="45"/>
  <c r="C76" i="45"/>
  <c r="C75" i="45"/>
  <c r="C74" i="45"/>
  <c r="C72" i="45"/>
  <c r="C71" i="45"/>
  <c r="C70" i="45"/>
  <c r="C69" i="45"/>
  <c r="C67" i="45"/>
  <c r="C66" i="45"/>
  <c r="C65" i="45"/>
  <c r="C68" i="45" s="1"/>
  <c r="F16" i="21" s="1"/>
  <c r="C64" i="45"/>
  <c r="C62" i="45"/>
  <c r="C61" i="45"/>
  <c r="C60" i="45"/>
  <c r="C59" i="45"/>
  <c r="C57" i="45"/>
  <c r="C56" i="45"/>
  <c r="C55" i="45"/>
  <c r="C58" i="45" s="1"/>
  <c r="F14" i="21" s="1"/>
  <c r="C54" i="45"/>
  <c r="L6" i="18"/>
  <c r="M5" i="10"/>
  <c r="C63" i="45"/>
  <c r="F15" i="21" s="1"/>
  <c r="P15" i="21" s="1"/>
  <c r="R15" i="21" s="1"/>
  <c r="C73" i="45"/>
  <c r="F17" i="21" s="1"/>
  <c r="P17" i="21" s="1"/>
  <c r="R17" i="21" s="1"/>
  <c r="H27" i="21"/>
  <c r="I27" i="21"/>
  <c r="L27" i="21"/>
  <c r="M27" i="21"/>
  <c r="H26" i="21"/>
  <c r="I26" i="21"/>
  <c r="L26" i="21"/>
  <c r="M26" i="21"/>
  <c r="H25" i="21"/>
  <c r="I25" i="21"/>
  <c r="L25" i="21"/>
  <c r="M25" i="21"/>
  <c r="H24" i="21"/>
  <c r="I24" i="21"/>
  <c r="L24" i="21"/>
  <c r="M24" i="21"/>
  <c r="H23" i="21"/>
  <c r="I23" i="21"/>
  <c r="L23" i="21"/>
  <c r="M23" i="21"/>
  <c r="H22" i="21"/>
  <c r="I22" i="21"/>
  <c r="L22" i="21"/>
  <c r="M22" i="21"/>
  <c r="H21" i="21"/>
  <c r="I21" i="21"/>
  <c r="L21" i="21"/>
  <c r="M21" i="21"/>
  <c r="H20" i="21"/>
  <c r="I20" i="21"/>
  <c r="L20" i="21"/>
  <c r="M20" i="21"/>
  <c r="H18" i="21"/>
  <c r="I18" i="21"/>
  <c r="L18" i="21"/>
  <c r="M18" i="21"/>
  <c r="H19" i="21"/>
  <c r="I19" i="21"/>
  <c r="L19" i="21"/>
  <c r="M19" i="21"/>
  <c r="H17" i="21"/>
  <c r="I17" i="21"/>
  <c r="L17" i="21"/>
  <c r="M17" i="21"/>
  <c r="H15" i="21"/>
  <c r="I15" i="21"/>
  <c r="L15" i="21"/>
  <c r="M15" i="21"/>
  <c r="H16" i="21"/>
  <c r="I16" i="21"/>
  <c r="L16" i="21"/>
  <c r="M16" i="21"/>
  <c r="H14" i="21"/>
  <c r="I14" i="21"/>
  <c r="L14" i="21"/>
  <c r="M14" i="21"/>
  <c r="N5" i="16"/>
  <c r="N6" i="14"/>
  <c r="N5" i="14"/>
  <c r="M5" i="28"/>
  <c r="G73" i="45"/>
  <c r="F24" i="21" s="1"/>
  <c r="E24" i="21" s="1"/>
  <c r="F22" i="21"/>
  <c r="C78" i="45"/>
  <c r="F18" i="21" s="1"/>
  <c r="E15" i="21"/>
  <c r="E25" i="21"/>
  <c r="E17" i="21"/>
  <c r="E21" i="21"/>
  <c r="Q17" i="21"/>
  <c r="Q15" i="21"/>
  <c r="M65" i="15" l="1"/>
  <c r="I65" i="15"/>
  <c r="K41" i="15"/>
  <c r="G50" i="31"/>
  <c r="G57" i="31" s="1"/>
  <c r="G80" i="31" s="1"/>
  <c r="N89" i="15"/>
  <c r="J89" i="15"/>
  <c r="N81" i="15"/>
  <c r="K8" i="15"/>
  <c r="J17" i="15"/>
  <c r="L57" i="15"/>
  <c r="L63" i="15"/>
  <c r="H63" i="15"/>
  <c r="I41" i="15"/>
  <c r="I39" i="15"/>
  <c r="N89" i="20"/>
  <c r="H34" i="40"/>
  <c r="G8" i="31"/>
  <c r="H15" i="15"/>
  <c r="K65" i="15"/>
  <c r="G41" i="15"/>
  <c r="E22" i="21"/>
  <c r="P22" i="21"/>
  <c r="O66" i="45"/>
  <c r="E29" i="21" s="1"/>
  <c r="D12" i="49" s="1"/>
  <c r="D13" i="49" s="1"/>
  <c r="E23" i="21"/>
  <c r="P23" i="21"/>
  <c r="Q21" i="21"/>
  <c r="P24" i="21"/>
  <c r="E18" i="21"/>
  <c r="P18" i="21"/>
  <c r="P14" i="21"/>
  <c r="E14" i="21"/>
  <c r="P16" i="21"/>
  <c r="E16" i="21"/>
  <c r="P19" i="21"/>
  <c r="E19" i="21"/>
  <c r="P27" i="21"/>
  <c r="E27" i="21"/>
  <c r="Q25" i="21"/>
  <c r="S25" i="21"/>
  <c r="T25" i="21"/>
  <c r="E20" i="21"/>
  <c r="P20" i="21"/>
  <c r="E26" i="21"/>
  <c r="P26" i="21"/>
  <c r="N87" i="15"/>
  <c r="L87" i="15"/>
  <c r="J87" i="15"/>
  <c r="H87" i="15"/>
  <c r="M81" i="15"/>
  <c r="I81" i="15"/>
  <c r="J8" i="15"/>
  <c r="K15" i="15"/>
  <c r="I15" i="15"/>
  <c r="G15" i="15"/>
  <c r="K57" i="15"/>
  <c r="G57" i="15"/>
  <c r="L65" i="15"/>
  <c r="J65" i="15"/>
  <c r="H65" i="15"/>
  <c r="K33" i="15"/>
  <c r="L41" i="15"/>
  <c r="J41" i="15"/>
  <c r="H41" i="15"/>
  <c r="G39" i="15"/>
  <c r="M77" i="40"/>
  <c r="I7" i="12"/>
  <c r="I10" i="12" s="1"/>
  <c r="M7" i="10" s="1"/>
  <c r="E15" i="18" s="1"/>
  <c r="F64" i="18" s="1"/>
  <c r="M89" i="15"/>
  <c r="K89" i="15"/>
  <c r="I89" i="15"/>
  <c r="G89" i="15"/>
  <c r="L81" i="15"/>
  <c r="H81" i="15"/>
  <c r="I8" i="15"/>
  <c r="K17" i="15"/>
  <c r="I17" i="15"/>
  <c r="G17" i="15"/>
  <c r="J57" i="15"/>
  <c r="M63" i="15"/>
  <c r="K63" i="15"/>
  <c r="I63" i="15"/>
  <c r="G63" i="15"/>
  <c r="J33" i="15"/>
  <c r="L39" i="15"/>
  <c r="J39" i="15"/>
  <c r="H39" i="15"/>
  <c r="H33" i="15"/>
  <c r="G27" i="31"/>
  <c r="H27" i="31" s="1"/>
  <c r="G8" i="30"/>
  <c r="H8" i="30" s="1"/>
  <c r="L33" i="15"/>
  <c r="G33" i="15"/>
  <c r="K39" i="15"/>
  <c r="G88" i="15"/>
  <c r="G90" i="15" s="1"/>
  <c r="G97" i="15" s="1"/>
  <c r="D6" i="40"/>
  <c r="K71" i="40" s="1"/>
  <c r="D8" i="17"/>
  <c r="D7" i="6"/>
  <c r="I33" i="6" s="1"/>
  <c r="D8" i="20"/>
  <c r="M83" i="20" s="1"/>
  <c r="J56" i="40"/>
  <c r="N77" i="40"/>
  <c r="N5" i="37"/>
  <c r="J77" i="40"/>
  <c r="K56" i="40"/>
  <c r="I77" i="40"/>
  <c r="I12" i="40"/>
  <c r="K34" i="40"/>
  <c r="H12" i="40"/>
  <c r="J34" i="40"/>
  <c r="M56" i="40"/>
  <c r="I56" i="40"/>
  <c r="G56" i="40"/>
  <c r="L77" i="40"/>
  <c r="H77" i="40"/>
  <c r="L56" i="40"/>
  <c r="H56" i="40"/>
  <c r="K77" i="40"/>
  <c r="G77" i="40"/>
  <c r="K12" i="40"/>
  <c r="G12" i="40"/>
  <c r="I34" i="40"/>
  <c r="J12" i="40"/>
  <c r="L34" i="40"/>
  <c r="H68" i="31"/>
  <c r="G75" i="31"/>
  <c r="H50" i="31"/>
  <c r="H31" i="31"/>
  <c r="I31" i="31" s="1"/>
  <c r="G38" i="31"/>
  <c r="H39" i="31"/>
  <c r="G46" i="31"/>
  <c r="G64" i="31"/>
  <c r="H12" i="31"/>
  <c r="I12" i="31" s="1"/>
  <c r="I20" i="31" s="1"/>
  <c r="G19" i="31"/>
  <c r="H8" i="31"/>
  <c r="G68" i="30"/>
  <c r="G12" i="30"/>
  <c r="H12" i="30" s="1"/>
  <c r="G27" i="30"/>
  <c r="G31" i="30"/>
  <c r="G64" i="30"/>
  <c r="G46" i="30"/>
  <c r="N5" i="27"/>
  <c r="G50" i="30"/>
  <c r="L15" i="17"/>
  <c r="K55" i="17"/>
  <c r="M75" i="17"/>
  <c r="K15" i="17"/>
  <c r="N55" i="17"/>
  <c r="J55" i="17"/>
  <c r="H55" i="17"/>
  <c r="H56" i="17" s="1"/>
  <c r="L75" i="17"/>
  <c r="H75" i="17"/>
  <c r="H76" i="17" s="1"/>
  <c r="H83" i="17" s="1"/>
  <c r="H15" i="17"/>
  <c r="H16" i="17" s="1"/>
  <c r="I16" i="17" s="1"/>
  <c r="I75" i="17"/>
  <c r="J15" i="17"/>
  <c r="M55" i="17"/>
  <c r="I55" i="17"/>
  <c r="O75" i="17"/>
  <c r="K75" i="17"/>
  <c r="M35" i="17"/>
  <c r="K35" i="17"/>
  <c r="I35" i="17"/>
  <c r="I30" i="17"/>
  <c r="K30" i="17"/>
  <c r="M30" i="17"/>
  <c r="J50" i="17"/>
  <c r="L50" i="17"/>
  <c r="N50" i="17"/>
  <c r="I8" i="17"/>
  <c r="K8" i="17"/>
  <c r="I70" i="17"/>
  <c r="K70" i="17"/>
  <c r="M70" i="17"/>
  <c r="O70" i="17"/>
  <c r="H30" i="17"/>
  <c r="J8" i="17"/>
  <c r="H70" i="17"/>
  <c r="H71" i="17" s="1"/>
  <c r="H82" i="17" s="1"/>
  <c r="H8" i="17"/>
  <c r="J30" i="17"/>
  <c r="L30" i="17"/>
  <c r="H50" i="17"/>
  <c r="H51" i="17" s="1"/>
  <c r="H62" i="17" s="1"/>
  <c r="H87" i="17" s="1"/>
  <c r="I50" i="17"/>
  <c r="K50" i="17"/>
  <c r="M50" i="17"/>
  <c r="L8" i="17"/>
  <c r="J70" i="17"/>
  <c r="L70" i="17"/>
  <c r="N70" i="17"/>
  <c r="H23" i="17"/>
  <c r="L35" i="17"/>
  <c r="J35" i="17"/>
  <c r="H35" i="17"/>
  <c r="H36" i="17" s="1"/>
  <c r="J65" i="20"/>
  <c r="L90" i="20"/>
  <c r="M41" i="20"/>
  <c r="M65" i="20"/>
  <c r="I41" i="20"/>
  <c r="H40" i="20"/>
  <c r="K40" i="20"/>
  <c r="J91" i="20"/>
  <c r="J15" i="20"/>
  <c r="K66" i="20"/>
  <c r="O91" i="20"/>
  <c r="I90" i="20"/>
  <c r="K16" i="20"/>
  <c r="I65" i="20"/>
  <c r="I16" i="20"/>
  <c r="L41" i="20"/>
  <c r="J40" i="20"/>
  <c r="H41" i="20"/>
  <c r="N5" i="19"/>
  <c r="I15" i="20"/>
  <c r="N66" i="20"/>
  <c r="M64" i="20"/>
  <c r="K65" i="20"/>
  <c r="I66" i="20"/>
  <c r="O90" i="20"/>
  <c r="M91" i="20"/>
  <c r="L89" i="20"/>
  <c r="J90" i="20"/>
  <c r="H91" i="20"/>
  <c r="K14" i="20"/>
  <c r="M40" i="20"/>
  <c r="J41" i="20"/>
  <c r="I40" i="20"/>
  <c r="I39" i="20"/>
  <c r="L15" i="20"/>
  <c r="H15" i="20"/>
  <c r="N65" i="20"/>
  <c r="L66" i="20"/>
  <c r="K64" i="20"/>
  <c r="H65" i="20"/>
  <c r="N91" i="20"/>
  <c r="M90" i="20"/>
  <c r="K91" i="20"/>
  <c r="J89" i="20"/>
  <c r="H90" i="20"/>
  <c r="K15" i="20"/>
  <c r="M66" i="20"/>
  <c r="L65" i="20"/>
  <c r="J66" i="20"/>
  <c r="I64" i="20"/>
  <c r="H66" i="20"/>
  <c r="N90" i="20"/>
  <c r="L91" i="20"/>
  <c r="K90" i="20"/>
  <c r="I91" i="20"/>
  <c r="H89" i="20"/>
  <c r="L16" i="20"/>
  <c r="H16" i="20"/>
  <c r="J39" i="20"/>
  <c r="K41" i="20"/>
  <c r="M32" i="20"/>
  <c r="H7" i="20"/>
  <c r="M57" i="20"/>
  <c r="J82" i="20"/>
  <c r="L32" i="20"/>
  <c r="K7" i="20"/>
  <c r="L57" i="20"/>
  <c r="M82" i="20"/>
  <c r="I82" i="20"/>
  <c r="J16" i="20"/>
  <c r="J32" i="20"/>
  <c r="H32" i="20"/>
  <c r="L7" i="20"/>
  <c r="I57" i="20"/>
  <c r="N82" i="20"/>
  <c r="J7" i="20"/>
  <c r="K57" i="20"/>
  <c r="L82" i="20"/>
  <c r="H82" i="20"/>
  <c r="L38" i="20"/>
  <c r="I32" i="20"/>
  <c r="I7" i="20"/>
  <c r="N57" i="20"/>
  <c r="J57" i="20"/>
  <c r="H57" i="20"/>
  <c r="O82" i="20"/>
  <c r="K82" i="20"/>
  <c r="I14" i="20"/>
  <c r="L39" i="20"/>
  <c r="N64" i="20"/>
  <c r="J64" i="20"/>
  <c r="O89" i="20"/>
  <c r="K89" i="20"/>
  <c r="J14" i="20"/>
  <c r="K39" i="20"/>
  <c r="H39" i="20"/>
  <c r="L64" i="20"/>
  <c r="H64" i="20"/>
  <c r="M89" i="20"/>
  <c r="I89" i="20"/>
  <c r="L14" i="20"/>
  <c r="H14" i="20"/>
  <c r="M39" i="20"/>
  <c r="K32" i="20"/>
  <c r="J62" i="6"/>
  <c r="K62" i="6"/>
  <c r="N85" i="6"/>
  <c r="M5" i="1"/>
  <c r="H62" i="6"/>
  <c r="I39" i="6"/>
  <c r="M62" i="6"/>
  <c r="I62" i="6"/>
  <c r="M85" i="6"/>
  <c r="I85" i="6"/>
  <c r="I16" i="6"/>
  <c r="L62" i="6"/>
  <c r="L85" i="6"/>
  <c r="H85" i="6"/>
  <c r="L39" i="6"/>
  <c r="G63" i="6"/>
  <c r="I40" i="6"/>
  <c r="I86" i="6"/>
  <c r="I17" i="6"/>
  <c r="K40" i="6"/>
  <c r="G39" i="6"/>
  <c r="L63" i="6"/>
  <c r="J63" i="6"/>
  <c r="H63" i="6"/>
  <c r="K86" i="6"/>
  <c r="M86" i="6"/>
  <c r="K16" i="6"/>
  <c r="G16" i="6"/>
  <c r="K39" i="6"/>
  <c r="H39" i="6"/>
  <c r="G62" i="6"/>
  <c r="M63" i="6"/>
  <c r="K63" i="6"/>
  <c r="I63" i="6"/>
  <c r="G86" i="6"/>
  <c r="K17" i="6"/>
  <c r="G17" i="6"/>
  <c r="J39" i="6"/>
  <c r="G40" i="6"/>
  <c r="G85" i="6"/>
  <c r="N86" i="6"/>
  <c r="L86" i="6"/>
  <c r="J86" i="6"/>
  <c r="H86" i="6"/>
  <c r="J16" i="6"/>
  <c r="H16" i="6"/>
  <c r="L40" i="6"/>
  <c r="J40" i="6"/>
  <c r="H40" i="6"/>
  <c r="J17" i="6"/>
  <c r="I9" i="15"/>
  <c r="G34" i="15"/>
  <c r="G35" i="15" s="1"/>
  <c r="G49" i="15" s="1"/>
  <c r="G64" i="15"/>
  <c r="G66" i="15" s="1"/>
  <c r="G74" i="15" s="1"/>
  <c r="H71" i="40"/>
  <c r="J40" i="15"/>
  <c r="J82" i="15"/>
  <c r="G82" i="15"/>
  <c r="G83" i="15" s="1"/>
  <c r="G96" i="15" s="1"/>
  <c r="J64" i="15"/>
  <c r="N88" i="15"/>
  <c r="J38" i="6"/>
  <c r="K58" i="15"/>
  <c r="N82" i="15"/>
  <c r="J88" i="15"/>
  <c r="H8" i="6"/>
  <c r="H28" i="40"/>
  <c r="G33" i="40"/>
  <c r="G35" i="40" s="1"/>
  <c r="G43" i="40" s="1"/>
  <c r="H88" i="15"/>
  <c r="L88" i="15"/>
  <c r="H82" i="15"/>
  <c r="L82" i="15"/>
  <c r="H64" i="15"/>
  <c r="L64" i="15"/>
  <c r="I58" i="15"/>
  <c r="M58" i="15"/>
  <c r="H40" i="15"/>
  <c r="L40" i="15"/>
  <c r="G9" i="15"/>
  <c r="G10" i="15" s="1"/>
  <c r="K9" i="15"/>
  <c r="K88" i="15"/>
  <c r="K82" i="15"/>
  <c r="K64" i="15"/>
  <c r="H58" i="15"/>
  <c r="L58" i="15"/>
  <c r="I40" i="15"/>
  <c r="H34" i="15"/>
  <c r="I34" i="15"/>
  <c r="J34" i="15"/>
  <c r="K34" i="15"/>
  <c r="L34" i="15"/>
  <c r="G16" i="15"/>
  <c r="G18" i="15" s="1"/>
  <c r="H16" i="15"/>
  <c r="I16" i="15"/>
  <c r="J16" i="15"/>
  <c r="K16" i="15"/>
  <c r="J9" i="15"/>
  <c r="I88" i="15"/>
  <c r="M88" i="15"/>
  <c r="I82" i="15"/>
  <c r="M82" i="15"/>
  <c r="I64" i="15"/>
  <c r="M64" i="15"/>
  <c r="G58" i="15"/>
  <c r="G59" i="15" s="1"/>
  <c r="J58" i="15"/>
  <c r="G40" i="15"/>
  <c r="K40" i="15"/>
  <c r="H9" i="15"/>
  <c r="G19" i="30" l="1"/>
  <c r="I76" i="17"/>
  <c r="J12" i="31"/>
  <c r="K12" i="31" s="1"/>
  <c r="K20" i="31" s="1"/>
  <c r="I11" i="12"/>
  <c r="M8" i="10" s="1"/>
  <c r="H90" i="15"/>
  <c r="H46" i="30"/>
  <c r="G56" i="30"/>
  <c r="G79" i="30" s="1"/>
  <c r="H50" i="30"/>
  <c r="G57" i="30"/>
  <c r="G80" i="30" s="1"/>
  <c r="T26" i="21"/>
  <c r="S26" i="21"/>
  <c r="Q26" i="21"/>
  <c r="S27" i="21"/>
  <c r="T27" i="21"/>
  <c r="Q27" i="21"/>
  <c r="Q16" i="21"/>
  <c r="R16" i="21"/>
  <c r="G42" i="15"/>
  <c r="G50" i="15" s="1"/>
  <c r="J76" i="17"/>
  <c r="J83" i="17" s="1"/>
  <c r="I83" i="17"/>
  <c r="I56" i="17"/>
  <c r="H63" i="17"/>
  <c r="H88" i="17" s="1"/>
  <c r="H68" i="30"/>
  <c r="G75" i="30"/>
  <c r="R24" i="21"/>
  <c r="Q24" i="21"/>
  <c r="S20" i="21"/>
  <c r="R20" i="21"/>
  <c r="Q20" i="21"/>
  <c r="T19" i="21"/>
  <c r="R19" i="21"/>
  <c r="S19" i="21"/>
  <c r="Q19" i="21"/>
  <c r="Q14" i="21"/>
  <c r="R14" i="21"/>
  <c r="R22" i="21"/>
  <c r="Q22" i="21"/>
  <c r="H64" i="30"/>
  <c r="G74" i="30"/>
  <c r="Q18" i="21"/>
  <c r="R18" i="21"/>
  <c r="Q23" i="21"/>
  <c r="S23" i="21"/>
  <c r="T23" i="21"/>
  <c r="E21" i="49" s="1"/>
  <c r="D21" i="49" s="1"/>
  <c r="J71" i="40"/>
  <c r="G7" i="40"/>
  <c r="G8" i="40" s="1"/>
  <c r="G20" i="40" s="1"/>
  <c r="N71" i="40"/>
  <c r="G11" i="40"/>
  <c r="G13" i="40" s="1"/>
  <c r="G21" i="40" s="1"/>
  <c r="H55" i="40"/>
  <c r="G50" i="40"/>
  <c r="G51" i="40" s="1"/>
  <c r="G63" i="40" s="1"/>
  <c r="L71" i="40"/>
  <c r="M50" i="40"/>
  <c r="K76" i="40"/>
  <c r="H11" i="40"/>
  <c r="G55" i="40"/>
  <c r="G57" i="40" s="1"/>
  <c r="G64" i="40" s="1"/>
  <c r="K8" i="6"/>
  <c r="H84" i="6"/>
  <c r="G15" i="6"/>
  <c r="G18" i="6" s="1"/>
  <c r="G26" i="6" s="1"/>
  <c r="N79" i="6"/>
  <c r="M84" i="6"/>
  <c r="H56" i="6"/>
  <c r="G56" i="6"/>
  <c r="G57" i="6" s="1"/>
  <c r="G71" i="6" s="1"/>
  <c r="H15" i="6"/>
  <c r="L38" i="6"/>
  <c r="I33" i="40"/>
  <c r="J7" i="40"/>
  <c r="G76" i="40"/>
  <c r="G78" i="40" s="1"/>
  <c r="I55" i="40"/>
  <c r="I28" i="40"/>
  <c r="N76" i="40"/>
  <c r="K28" i="40"/>
  <c r="H76" i="40"/>
  <c r="J11" i="40"/>
  <c r="H7" i="40"/>
  <c r="H8" i="40" s="1"/>
  <c r="J76" i="40"/>
  <c r="J50" i="40"/>
  <c r="L28" i="40"/>
  <c r="I11" i="40"/>
  <c r="L76" i="40"/>
  <c r="K55" i="40"/>
  <c r="L83" i="20"/>
  <c r="J33" i="40"/>
  <c r="J55" i="40"/>
  <c r="H33" i="40"/>
  <c r="H35" i="40" s="1"/>
  <c r="K50" i="40"/>
  <c r="I71" i="40"/>
  <c r="G28" i="40"/>
  <c r="G29" i="40" s="1"/>
  <c r="G42" i="40" s="1"/>
  <c r="M71" i="40"/>
  <c r="L50" i="40"/>
  <c r="K33" i="40"/>
  <c r="H66" i="15"/>
  <c r="I66" i="15" s="1"/>
  <c r="K11" i="40"/>
  <c r="M76" i="40"/>
  <c r="H50" i="40"/>
  <c r="H51" i="40" s="1"/>
  <c r="J28" i="40"/>
  <c r="L33" i="40"/>
  <c r="G71" i="40"/>
  <c r="G72" i="40" s="1"/>
  <c r="H72" i="40" s="1"/>
  <c r="H84" i="40" s="1"/>
  <c r="I50" i="40"/>
  <c r="M55" i="40"/>
  <c r="I7" i="40"/>
  <c r="K7" i="40"/>
  <c r="L55" i="40"/>
  <c r="I76" i="40"/>
  <c r="L33" i="20"/>
  <c r="H61" i="6"/>
  <c r="G38" i="6"/>
  <c r="G41" i="6" s="1"/>
  <c r="G49" i="6" s="1"/>
  <c r="H79" i="6"/>
  <c r="H33" i="6"/>
  <c r="K79" i="6"/>
  <c r="G61" i="6"/>
  <c r="G64" i="6" s="1"/>
  <c r="H38" i="6"/>
  <c r="G33" i="6"/>
  <c r="G34" i="6" s="1"/>
  <c r="G48" i="6" s="1"/>
  <c r="M56" i="6"/>
  <c r="N84" i="6"/>
  <c r="K15" i="6"/>
  <c r="K61" i="6"/>
  <c r="N58" i="20"/>
  <c r="G79" i="6"/>
  <c r="G80" i="6" s="1"/>
  <c r="G94" i="6" s="1"/>
  <c r="I61" i="6"/>
  <c r="K58" i="20"/>
  <c r="L8" i="20"/>
  <c r="L58" i="20"/>
  <c r="J58" i="20"/>
  <c r="M33" i="20"/>
  <c r="I8" i="20"/>
  <c r="M58" i="20"/>
  <c r="I33" i="20"/>
  <c r="H83" i="20"/>
  <c r="H84" i="20" s="1"/>
  <c r="H98" i="20" s="1"/>
  <c r="I83" i="20"/>
  <c r="H33" i="20"/>
  <c r="H34" i="20" s="1"/>
  <c r="H49" i="20" s="1"/>
  <c r="K33" i="6"/>
  <c r="K8" i="20"/>
  <c r="L61" i="6"/>
  <c r="K56" i="6"/>
  <c r="I8" i="6"/>
  <c r="L84" i="6"/>
  <c r="L79" i="6"/>
  <c r="J15" i="6"/>
  <c r="L33" i="6"/>
  <c r="K84" i="6"/>
  <c r="K33" i="20"/>
  <c r="J8" i="6"/>
  <c r="M61" i="6"/>
  <c r="K83" i="20"/>
  <c r="I84" i="6"/>
  <c r="J8" i="20"/>
  <c r="I79" i="6"/>
  <c r="H58" i="20"/>
  <c r="H59" i="20" s="1"/>
  <c r="N83" i="20"/>
  <c r="I58" i="20"/>
  <c r="J61" i="6"/>
  <c r="I56" i="6"/>
  <c r="G8" i="6"/>
  <c r="G9" i="6" s="1"/>
  <c r="G25" i="6" s="1"/>
  <c r="J84" i="6"/>
  <c r="J79" i="6"/>
  <c r="I15" i="6"/>
  <c r="J33" i="6"/>
  <c r="K38" i="6"/>
  <c r="L56" i="6"/>
  <c r="H8" i="20"/>
  <c r="H9" i="20" s="1"/>
  <c r="H24" i="20" s="1"/>
  <c r="M79" i="6"/>
  <c r="J33" i="20"/>
  <c r="O83" i="20"/>
  <c r="J83" i="20"/>
  <c r="I38" i="6"/>
  <c r="J56" i="6"/>
  <c r="G84" i="6"/>
  <c r="G87" i="6" s="1"/>
  <c r="H57" i="40"/>
  <c r="H64" i="40" s="1"/>
  <c r="H64" i="31"/>
  <c r="G74" i="31"/>
  <c r="I50" i="31"/>
  <c r="H57" i="31"/>
  <c r="H80" i="31" s="1"/>
  <c r="H46" i="31"/>
  <c r="G56" i="31"/>
  <c r="G79" i="31" s="1"/>
  <c r="I68" i="31"/>
  <c r="H75" i="31"/>
  <c r="J31" i="31"/>
  <c r="I39" i="31"/>
  <c r="I27" i="31"/>
  <c r="H38" i="31"/>
  <c r="H20" i="31"/>
  <c r="I8" i="31"/>
  <c r="H19" i="31"/>
  <c r="J20" i="31"/>
  <c r="H31" i="30"/>
  <c r="G39" i="30"/>
  <c r="H27" i="30"/>
  <c r="G38" i="30"/>
  <c r="I12" i="30"/>
  <c r="I20" i="30" s="1"/>
  <c r="H20" i="30"/>
  <c r="G20" i="30"/>
  <c r="I8" i="30"/>
  <c r="H19" i="30"/>
  <c r="I36" i="17"/>
  <c r="I43" i="17" s="1"/>
  <c r="H43" i="17"/>
  <c r="I71" i="17"/>
  <c r="H31" i="17"/>
  <c r="H9" i="17"/>
  <c r="I51" i="17"/>
  <c r="J16" i="17"/>
  <c r="I23" i="17"/>
  <c r="H83" i="15"/>
  <c r="I83" i="15" s="1"/>
  <c r="J38" i="20"/>
  <c r="J88" i="20"/>
  <c r="I63" i="20"/>
  <c r="H88" i="20"/>
  <c r="H92" i="20" s="1"/>
  <c r="H99" i="20" s="1"/>
  <c r="K63" i="20"/>
  <c r="N88" i="20"/>
  <c r="M63" i="20"/>
  <c r="H38" i="20"/>
  <c r="H42" i="20" s="1"/>
  <c r="K38" i="20"/>
  <c r="I88" i="20"/>
  <c r="M88" i="20"/>
  <c r="J63" i="20"/>
  <c r="N63" i="20"/>
  <c r="I13" i="20"/>
  <c r="K13" i="20"/>
  <c r="M38" i="20"/>
  <c r="H63" i="20"/>
  <c r="H67" i="20" s="1"/>
  <c r="I38" i="20"/>
  <c r="K88" i="20"/>
  <c r="O88" i="20"/>
  <c r="L63" i="20"/>
  <c r="H13" i="20"/>
  <c r="H17" i="20" s="1"/>
  <c r="I17" i="20" s="1"/>
  <c r="J13" i="20"/>
  <c r="L13" i="20"/>
  <c r="L88" i="20"/>
  <c r="H35" i="15"/>
  <c r="H49" i="15" s="1"/>
  <c r="I90" i="15"/>
  <c r="H97" i="15"/>
  <c r="H42" i="15"/>
  <c r="G73" i="15"/>
  <c r="H59" i="15"/>
  <c r="H18" i="15"/>
  <c r="G26" i="15"/>
  <c r="H10" i="15"/>
  <c r="G25" i="15"/>
  <c r="J36" i="17" l="1"/>
  <c r="J51" i="17"/>
  <c r="I62" i="17"/>
  <c r="I87" i="17" s="1"/>
  <c r="I50" i="30"/>
  <c r="H57" i="30"/>
  <c r="H80" i="30" s="1"/>
  <c r="E20" i="49"/>
  <c r="D20" i="49" s="1"/>
  <c r="I68" i="30"/>
  <c r="H75" i="30"/>
  <c r="H34" i="6"/>
  <c r="I34" i="6" s="1"/>
  <c r="I64" i="30"/>
  <c r="H74" i="30"/>
  <c r="I46" i="30"/>
  <c r="H56" i="30"/>
  <c r="H79" i="30" s="1"/>
  <c r="J71" i="17"/>
  <c r="I82" i="17"/>
  <c r="K76" i="17"/>
  <c r="J56" i="17"/>
  <c r="I63" i="17"/>
  <c r="I88" i="17" s="1"/>
  <c r="H13" i="40"/>
  <c r="H21" i="40" s="1"/>
  <c r="G84" i="40"/>
  <c r="H80" i="6"/>
  <c r="H94" i="6" s="1"/>
  <c r="H9" i="6"/>
  <c r="I9" i="6" s="1"/>
  <c r="I13" i="40"/>
  <c r="J13" i="40" s="1"/>
  <c r="H57" i="6"/>
  <c r="I57" i="6" s="1"/>
  <c r="G89" i="40"/>
  <c r="G85" i="40"/>
  <c r="G90" i="40" s="1"/>
  <c r="H78" i="40"/>
  <c r="H85" i="40" s="1"/>
  <c r="H74" i="15"/>
  <c r="H29" i="40"/>
  <c r="G99" i="6"/>
  <c r="H18" i="6"/>
  <c r="I18" i="6" s="1"/>
  <c r="H96" i="15"/>
  <c r="I57" i="40"/>
  <c r="I64" i="40" s="1"/>
  <c r="I35" i="15"/>
  <c r="I49" i="15" s="1"/>
  <c r="I72" i="40"/>
  <c r="J72" i="40" s="1"/>
  <c r="I84" i="20"/>
  <c r="J84" i="20" s="1"/>
  <c r="I51" i="40"/>
  <c r="H63" i="40"/>
  <c r="I35" i="40"/>
  <c r="H43" i="40"/>
  <c r="J68" i="31"/>
  <c r="I75" i="31"/>
  <c r="J50" i="31"/>
  <c r="I57" i="31"/>
  <c r="I80" i="31" s="1"/>
  <c r="I46" i="31"/>
  <c r="H56" i="31"/>
  <c r="H79" i="31" s="1"/>
  <c r="I64" i="31"/>
  <c r="H74" i="31"/>
  <c r="J27" i="31"/>
  <c r="I38" i="31"/>
  <c r="K31" i="31"/>
  <c r="J39" i="31"/>
  <c r="J8" i="31"/>
  <c r="I19" i="31"/>
  <c r="J12" i="30"/>
  <c r="K12" i="30" s="1"/>
  <c r="K20" i="30" s="1"/>
  <c r="I27" i="30"/>
  <c r="H38" i="30"/>
  <c r="I31" i="30"/>
  <c r="H39" i="30"/>
  <c r="J20" i="30"/>
  <c r="I19" i="30"/>
  <c r="J8" i="30"/>
  <c r="K36" i="17"/>
  <c r="J43" i="17"/>
  <c r="I31" i="17"/>
  <c r="H42" i="17"/>
  <c r="H22" i="17"/>
  <c r="I9" i="17"/>
  <c r="J23" i="17"/>
  <c r="K16" i="17"/>
  <c r="G101" i="15"/>
  <c r="I80" i="6"/>
  <c r="J80" i="6" s="1"/>
  <c r="I9" i="20"/>
  <c r="I59" i="20"/>
  <c r="H74" i="20"/>
  <c r="H103" i="20" s="1"/>
  <c r="I67" i="20"/>
  <c r="I75" i="20" s="1"/>
  <c r="I104" i="20" s="1"/>
  <c r="H75" i="20"/>
  <c r="H104" i="20" s="1"/>
  <c r="I92" i="20"/>
  <c r="I34" i="20"/>
  <c r="I42" i="20"/>
  <c r="H50" i="20"/>
  <c r="H25" i="20"/>
  <c r="J17" i="20"/>
  <c r="I25" i="20"/>
  <c r="H87" i="6"/>
  <c r="G95" i="6"/>
  <c r="H64" i="6"/>
  <c r="G72" i="6"/>
  <c r="H41" i="6"/>
  <c r="G102" i="15"/>
  <c r="I10" i="15"/>
  <c r="H25" i="15"/>
  <c r="I18" i="15"/>
  <c r="H26" i="15"/>
  <c r="I97" i="15"/>
  <c r="J90" i="15"/>
  <c r="I96" i="15"/>
  <c r="J83" i="15"/>
  <c r="I59" i="15"/>
  <c r="H73" i="15"/>
  <c r="I74" i="15"/>
  <c r="J66" i="15"/>
  <c r="I8" i="40"/>
  <c r="H20" i="40"/>
  <c r="H50" i="15"/>
  <c r="I42" i="15"/>
  <c r="K56" i="17" l="1"/>
  <c r="J63" i="17"/>
  <c r="J88" i="17" s="1"/>
  <c r="H48" i="6"/>
  <c r="L76" i="17"/>
  <c r="K83" i="17"/>
  <c r="J46" i="30"/>
  <c r="I56" i="30"/>
  <c r="I79" i="30" s="1"/>
  <c r="J50" i="30"/>
  <c r="I57" i="30"/>
  <c r="I80" i="30" s="1"/>
  <c r="J68" i="30"/>
  <c r="I75" i="30"/>
  <c r="K71" i="17"/>
  <c r="J82" i="17"/>
  <c r="J64" i="30"/>
  <c r="I74" i="30"/>
  <c r="K51" i="17"/>
  <c r="J62" i="17"/>
  <c r="J87" i="17" s="1"/>
  <c r="J92" i="20"/>
  <c r="I99" i="20"/>
  <c r="H25" i="6"/>
  <c r="G100" i="6"/>
  <c r="H90" i="40"/>
  <c r="I21" i="40"/>
  <c r="H26" i="6"/>
  <c r="I78" i="40"/>
  <c r="J78" i="40" s="1"/>
  <c r="H71" i="6"/>
  <c r="H99" i="6" s="1"/>
  <c r="H102" i="15"/>
  <c r="H42" i="40"/>
  <c r="H89" i="40" s="1"/>
  <c r="I29" i="40"/>
  <c r="I98" i="20"/>
  <c r="J35" i="15"/>
  <c r="K35" i="15" s="1"/>
  <c r="J57" i="40"/>
  <c r="K57" i="40" s="1"/>
  <c r="I84" i="40"/>
  <c r="I94" i="6"/>
  <c r="K72" i="40"/>
  <c r="J84" i="40"/>
  <c r="J51" i="40"/>
  <c r="I63" i="40"/>
  <c r="J35" i="40"/>
  <c r="I43" i="40"/>
  <c r="J64" i="31"/>
  <c r="I74" i="31"/>
  <c r="K50" i="31"/>
  <c r="J57" i="31"/>
  <c r="J80" i="31" s="1"/>
  <c r="J46" i="31"/>
  <c r="I56" i="31"/>
  <c r="I79" i="31" s="1"/>
  <c r="K68" i="31"/>
  <c r="J75" i="31"/>
  <c r="L31" i="31"/>
  <c r="L39" i="31" s="1"/>
  <c r="K39" i="31"/>
  <c r="K27" i="31"/>
  <c r="J38" i="31"/>
  <c r="J19" i="31"/>
  <c r="K8" i="31"/>
  <c r="J31" i="30"/>
  <c r="I39" i="30"/>
  <c r="J27" i="30"/>
  <c r="I38" i="30"/>
  <c r="K8" i="30"/>
  <c r="J19" i="30"/>
  <c r="J31" i="17"/>
  <c r="I42" i="17"/>
  <c r="L36" i="17"/>
  <c r="K43" i="17"/>
  <c r="I22" i="17"/>
  <c r="J9" i="17"/>
  <c r="L16" i="17"/>
  <c r="L23" i="17" s="1"/>
  <c r="K23" i="17"/>
  <c r="K84" i="20"/>
  <c r="J98" i="20"/>
  <c r="I24" i="20"/>
  <c r="J9" i="20"/>
  <c r="J67" i="20"/>
  <c r="J59" i="20"/>
  <c r="I74" i="20"/>
  <c r="J42" i="20"/>
  <c r="I50" i="20"/>
  <c r="J34" i="20"/>
  <c r="I49" i="20"/>
  <c r="J25" i="20"/>
  <c r="K17" i="20"/>
  <c r="K80" i="6"/>
  <c r="J94" i="6"/>
  <c r="I87" i="6"/>
  <c r="H95" i="6"/>
  <c r="I64" i="6"/>
  <c r="H72" i="6"/>
  <c r="J57" i="6"/>
  <c r="I71" i="6"/>
  <c r="I48" i="6"/>
  <c r="J34" i="6"/>
  <c r="I41" i="6"/>
  <c r="H49" i="6"/>
  <c r="H101" i="15"/>
  <c r="I50" i="15"/>
  <c r="J42" i="15"/>
  <c r="K13" i="40"/>
  <c r="K21" i="40" s="1"/>
  <c r="J21" i="40"/>
  <c r="J18" i="6"/>
  <c r="I26" i="6"/>
  <c r="J96" i="15"/>
  <c r="K83" i="15"/>
  <c r="J59" i="15"/>
  <c r="I73" i="15"/>
  <c r="J8" i="40"/>
  <c r="I20" i="40"/>
  <c r="J9" i="6"/>
  <c r="I25" i="6"/>
  <c r="I26" i="15"/>
  <c r="J18" i="15"/>
  <c r="J10" i="15"/>
  <c r="I25" i="15"/>
  <c r="J74" i="15"/>
  <c r="K66" i="15"/>
  <c r="J97" i="15"/>
  <c r="K90" i="15"/>
  <c r="L51" i="17" l="1"/>
  <c r="K62" i="17"/>
  <c r="K87" i="17" s="1"/>
  <c r="K50" i="30"/>
  <c r="J57" i="30"/>
  <c r="J80" i="30" s="1"/>
  <c r="K46" i="30"/>
  <c r="J56" i="30"/>
  <c r="J79" i="30" s="1"/>
  <c r="L71" i="17"/>
  <c r="K82" i="17"/>
  <c r="M76" i="17"/>
  <c r="L83" i="17"/>
  <c r="K64" i="30"/>
  <c r="J74" i="30"/>
  <c r="K68" i="30"/>
  <c r="J75" i="30"/>
  <c r="L56" i="17"/>
  <c r="K63" i="17"/>
  <c r="K88" i="17" s="1"/>
  <c r="I85" i="40"/>
  <c r="K92" i="20"/>
  <c r="J99" i="20"/>
  <c r="J64" i="40"/>
  <c r="J49" i="15"/>
  <c r="I42" i="40"/>
  <c r="I89" i="40" s="1"/>
  <c r="J29" i="40"/>
  <c r="I90" i="40"/>
  <c r="I103" i="20"/>
  <c r="L72" i="40"/>
  <c r="K84" i="40"/>
  <c r="I99" i="6"/>
  <c r="K78" i="40"/>
  <c r="J85" i="40"/>
  <c r="L57" i="40"/>
  <c r="K64" i="40"/>
  <c r="K51" i="40"/>
  <c r="J63" i="40"/>
  <c r="K35" i="40"/>
  <c r="J43" i="40"/>
  <c r="L68" i="31"/>
  <c r="K75" i="31"/>
  <c r="L50" i="31"/>
  <c r="K57" i="31"/>
  <c r="K80" i="31" s="1"/>
  <c r="K46" i="31"/>
  <c r="J56" i="31"/>
  <c r="J79" i="31" s="1"/>
  <c r="K64" i="31"/>
  <c r="J74" i="31"/>
  <c r="L27" i="31"/>
  <c r="K38" i="31"/>
  <c r="G15" i="31"/>
  <c r="K19" i="31"/>
  <c r="K27" i="30"/>
  <c r="J38" i="30"/>
  <c r="K31" i="30"/>
  <c r="J39" i="30"/>
  <c r="G15" i="30"/>
  <c r="K19" i="30"/>
  <c r="M36" i="17"/>
  <c r="M43" i="17" s="1"/>
  <c r="L43" i="17"/>
  <c r="K31" i="17"/>
  <c r="J42" i="17"/>
  <c r="K9" i="17"/>
  <c r="J22" i="17"/>
  <c r="K9" i="20"/>
  <c r="J24" i="20"/>
  <c r="L84" i="20"/>
  <c r="K98" i="20"/>
  <c r="K59" i="20"/>
  <c r="J74" i="20"/>
  <c r="J75" i="20"/>
  <c r="J104" i="20" s="1"/>
  <c r="K67" i="20"/>
  <c r="K34" i="20"/>
  <c r="J49" i="20"/>
  <c r="J50" i="20"/>
  <c r="K42" i="20"/>
  <c r="K25" i="20"/>
  <c r="L17" i="20"/>
  <c r="L25" i="20" s="1"/>
  <c r="H100" i="6"/>
  <c r="J87" i="6"/>
  <c r="I95" i="6"/>
  <c r="L80" i="6"/>
  <c r="K94" i="6"/>
  <c r="K57" i="6"/>
  <c r="J71" i="6"/>
  <c r="J64" i="6"/>
  <c r="I72" i="6"/>
  <c r="J41" i="6"/>
  <c r="I49" i="6"/>
  <c r="K34" i="6"/>
  <c r="J48" i="6"/>
  <c r="I101" i="15"/>
  <c r="I102" i="15"/>
  <c r="K10" i="15"/>
  <c r="J25" i="15"/>
  <c r="J73" i="15"/>
  <c r="K59" i="15"/>
  <c r="K18" i="6"/>
  <c r="K26" i="6" s="1"/>
  <c r="J26" i="6"/>
  <c r="L66" i="15"/>
  <c r="K74" i="15"/>
  <c r="K18" i="15"/>
  <c r="K26" i="15" s="1"/>
  <c r="J26" i="15"/>
  <c r="L83" i="15"/>
  <c r="K96" i="15"/>
  <c r="K8" i="40"/>
  <c r="J20" i="40"/>
  <c r="L90" i="15"/>
  <c r="K97" i="15"/>
  <c r="K49" i="15"/>
  <c r="L35" i="15"/>
  <c r="J50" i="15"/>
  <c r="K42" i="15"/>
  <c r="K9" i="6"/>
  <c r="J25" i="6"/>
  <c r="M56" i="17" l="1"/>
  <c r="L63" i="17"/>
  <c r="L88" i="17" s="1"/>
  <c r="L50" i="30"/>
  <c r="K57" i="30"/>
  <c r="K80" i="30" s="1"/>
  <c r="L64" i="30"/>
  <c r="K74" i="30"/>
  <c r="M71" i="17"/>
  <c r="L82" i="17"/>
  <c r="L68" i="30"/>
  <c r="K75" i="30"/>
  <c r="N76" i="17"/>
  <c r="M83" i="17"/>
  <c r="L46" i="30"/>
  <c r="K56" i="30"/>
  <c r="K79" i="30" s="1"/>
  <c r="M51" i="17"/>
  <c r="L62" i="17"/>
  <c r="L87" i="17" s="1"/>
  <c r="L92" i="20"/>
  <c r="K99" i="20"/>
  <c r="J90" i="40"/>
  <c r="K29" i="40"/>
  <c r="J42" i="40"/>
  <c r="J89" i="40" s="1"/>
  <c r="J103" i="20"/>
  <c r="L78" i="40"/>
  <c r="K85" i="40"/>
  <c r="M72" i="40"/>
  <c r="L84" i="40"/>
  <c r="L51" i="40"/>
  <c r="K63" i="40"/>
  <c r="M57" i="40"/>
  <c r="M64" i="40" s="1"/>
  <c r="L64" i="40"/>
  <c r="L35" i="40"/>
  <c r="L43" i="40" s="1"/>
  <c r="K43" i="40"/>
  <c r="K90" i="40" s="1"/>
  <c r="M50" i="31"/>
  <c r="M57" i="31" s="1"/>
  <c r="M80" i="31" s="1"/>
  <c r="L57" i="31"/>
  <c r="L80" i="31" s="1"/>
  <c r="L64" i="31"/>
  <c r="K74" i="31"/>
  <c r="L46" i="31"/>
  <c r="K56" i="31"/>
  <c r="K79" i="31" s="1"/>
  <c r="M68" i="31"/>
  <c r="L75" i="31"/>
  <c r="G34" i="31"/>
  <c r="G35" i="31" s="1"/>
  <c r="L38" i="31"/>
  <c r="G16" i="31"/>
  <c r="L31" i="30"/>
  <c r="L39" i="30" s="1"/>
  <c r="K39" i="30"/>
  <c r="L27" i="30"/>
  <c r="K38" i="30"/>
  <c r="G16" i="30"/>
  <c r="L31" i="17"/>
  <c r="K42" i="17"/>
  <c r="K22" i="17"/>
  <c r="L9" i="17"/>
  <c r="M84" i="20"/>
  <c r="L98" i="20"/>
  <c r="K24" i="20"/>
  <c r="L9" i="20"/>
  <c r="L24" i="20" s="1"/>
  <c r="L67" i="20"/>
  <c r="K75" i="20"/>
  <c r="K104" i="20" s="1"/>
  <c r="L59" i="20"/>
  <c r="K74" i="20"/>
  <c r="L42" i="20"/>
  <c r="K50" i="20"/>
  <c r="L34" i="20"/>
  <c r="K49" i="20"/>
  <c r="J99" i="6"/>
  <c r="I100" i="6"/>
  <c r="M80" i="6"/>
  <c r="L94" i="6"/>
  <c r="K87" i="6"/>
  <c r="J95" i="6"/>
  <c r="K64" i="6"/>
  <c r="J72" i="6"/>
  <c r="L57" i="6"/>
  <c r="K71" i="6"/>
  <c r="L34" i="6"/>
  <c r="K48" i="6"/>
  <c r="K41" i="6"/>
  <c r="J49" i="6"/>
  <c r="J101" i="15"/>
  <c r="J102" i="15"/>
  <c r="K73" i="15"/>
  <c r="L59" i="15"/>
  <c r="K25" i="6"/>
  <c r="G21" i="6"/>
  <c r="G16" i="40"/>
  <c r="K20" i="40"/>
  <c r="M83" i="15"/>
  <c r="L96" i="15"/>
  <c r="M66" i="15"/>
  <c r="M74" i="15" s="1"/>
  <c r="L74" i="15"/>
  <c r="L49" i="15"/>
  <c r="K50" i="15"/>
  <c r="K102" i="15" s="1"/>
  <c r="L42" i="15"/>
  <c r="L50" i="15" s="1"/>
  <c r="M90" i="15"/>
  <c r="L97" i="15"/>
  <c r="G21" i="15"/>
  <c r="G22" i="15" s="1"/>
  <c r="K25" i="15"/>
  <c r="N51" i="17" l="1"/>
  <c r="M62" i="17"/>
  <c r="M87" i="17" s="1"/>
  <c r="M86" i="17" s="1"/>
  <c r="O76" i="17"/>
  <c r="O83" i="17" s="1"/>
  <c r="N83" i="17"/>
  <c r="N71" i="17"/>
  <c r="M82" i="17"/>
  <c r="M50" i="30"/>
  <c r="M57" i="30" s="1"/>
  <c r="M80" i="30" s="1"/>
  <c r="L57" i="30"/>
  <c r="L80" i="30" s="1"/>
  <c r="M46" i="30"/>
  <c r="L56" i="30"/>
  <c r="L79" i="30" s="1"/>
  <c r="L78" i="30" s="1"/>
  <c r="M68" i="30"/>
  <c r="L75" i="30"/>
  <c r="M64" i="30"/>
  <c r="L74" i="30"/>
  <c r="N56" i="17"/>
  <c r="N63" i="17" s="1"/>
  <c r="N88" i="17" s="1"/>
  <c r="M63" i="17"/>
  <c r="M88" i="17" s="1"/>
  <c r="M92" i="20"/>
  <c r="L99" i="20"/>
  <c r="L102" i="15"/>
  <c r="K42" i="40"/>
  <c r="K89" i="40" s="1"/>
  <c r="L29" i="40"/>
  <c r="L42" i="40" s="1"/>
  <c r="K103" i="20"/>
  <c r="N72" i="40"/>
  <c r="M84" i="40"/>
  <c r="J100" i="6"/>
  <c r="M78" i="40"/>
  <c r="L85" i="40"/>
  <c r="L90" i="40" s="1"/>
  <c r="M51" i="40"/>
  <c r="L63" i="40"/>
  <c r="M64" i="31"/>
  <c r="L74" i="31"/>
  <c r="N68" i="31"/>
  <c r="N75" i="31" s="1"/>
  <c r="M75" i="31"/>
  <c r="M46" i="31"/>
  <c r="L56" i="31"/>
  <c r="L79" i="31" s="1"/>
  <c r="L78" i="31" s="1"/>
  <c r="L38" i="30"/>
  <c r="G34" i="30"/>
  <c r="G35" i="30" s="1"/>
  <c r="M31" i="17"/>
  <c r="L42" i="17"/>
  <c r="H18" i="17"/>
  <c r="L22" i="17"/>
  <c r="H20" i="20"/>
  <c r="H21" i="20" s="1"/>
  <c r="N84" i="20"/>
  <c r="M98" i="20"/>
  <c r="M59" i="20"/>
  <c r="L74" i="20"/>
  <c r="M67" i="20"/>
  <c r="L75" i="20"/>
  <c r="L104" i="20" s="1"/>
  <c r="M34" i="20"/>
  <c r="L49" i="20"/>
  <c r="M42" i="20"/>
  <c r="M50" i="20" s="1"/>
  <c r="L50" i="20"/>
  <c r="K99" i="6"/>
  <c r="L87" i="6"/>
  <c r="K95" i="6"/>
  <c r="N80" i="6"/>
  <c r="M94" i="6"/>
  <c r="M57" i="6"/>
  <c r="L71" i="6"/>
  <c r="L64" i="6"/>
  <c r="K72" i="6"/>
  <c r="L41" i="6"/>
  <c r="L49" i="6" s="1"/>
  <c r="K49" i="6"/>
  <c r="L48" i="6"/>
  <c r="L99" i="6" s="1"/>
  <c r="L98" i="6" s="1"/>
  <c r="K101" i="15"/>
  <c r="G17" i="40"/>
  <c r="G22" i="6"/>
  <c r="M97" i="15"/>
  <c r="M102" i="15" s="1"/>
  <c r="N90" i="15"/>
  <c r="N97" i="15" s="1"/>
  <c r="N102" i="15" s="1"/>
  <c r="G45" i="15"/>
  <c r="M96" i="15"/>
  <c r="N83" i="15"/>
  <c r="M59" i="15"/>
  <c r="L73" i="15"/>
  <c r="L101" i="15" s="1"/>
  <c r="L100" i="15" s="1"/>
  <c r="N64" i="30" l="1"/>
  <c r="M74" i="30"/>
  <c r="M56" i="30"/>
  <c r="M79" i="30" s="1"/>
  <c r="M78" i="30" s="1"/>
  <c r="G52" i="30"/>
  <c r="O71" i="17"/>
  <c r="N82" i="17"/>
  <c r="H58" i="17"/>
  <c r="H59" i="17" s="1"/>
  <c r="N62" i="17"/>
  <c r="N87" i="17" s="1"/>
  <c r="N86" i="17" s="1"/>
  <c r="N68" i="30"/>
  <c r="N75" i="30" s="1"/>
  <c r="M75" i="30"/>
  <c r="N92" i="20"/>
  <c r="M99" i="20"/>
  <c r="L89" i="40"/>
  <c r="L88" i="40" s="1"/>
  <c r="G38" i="40"/>
  <c r="G39" i="40" s="1"/>
  <c r="G7" i="18"/>
  <c r="E15" i="49" s="1"/>
  <c r="D15" i="49" s="1"/>
  <c r="L103" i="20"/>
  <c r="G44" i="6"/>
  <c r="G45" i="6" s="1"/>
  <c r="N78" i="40"/>
  <c r="N85" i="40" s="1"/>
  <c r="N90" i="40" s="1"/>
  <c r="M85" i="40"/>
  <c r="M90" i="40" s="1"/>
  <c r="N84" i="40"/>
  <c r="N89" i="40" s="1"/>
  <c r="N88" i="40" s="1"/>
  <c r="M63" i="40"/>
  <c r="M89" i="40" s="1"/>
  <c r="M88" i="40" s="1"/>
  <c r="G59" i="40"/>
  <c r="G52" i="31"/>
  <c r="M56" i="31"/>
  <c r="M79" i="31" s="1"/>
  <c r="M78" i="31" s="1"/>
  <c r="N64" i="31"/>
  <c r="M74" i="31"/>
  <c r="M42" i="17"/>
  <c r="H38" i="17"/>
  <c r="H39" i="17" s="1"/>
  <c r="H19" i="17"/>
  <c r="O84" i="20"/>
  <c r="N98" i="20"/>
  <c r="N67" i="20"/>
  <c r="M75" i="20"/>
  <c r="M104" i="20" s="1"/>
  <c r="N59" i="20"/>
  <c r="N74" i="20" s="1"/>
  <c r="M74" i="20"/>
  <c r="M49" i="20"/>
  <c r="H45" i="20"/>
  <c r="K100" i="6"/>
  <c r="N94" i="6"/>
  <c r="N99" i="6" s="1"/>
  <c r="N98" i="6" s="1"/>
  <c r="M87" i="6"/>
  <c r="L95" i="6"/>
  <c r="M64" i="6"/>
  <c r="M72" i="6" s="1"/>
  <c r="L72" i="6"/>
  <c r="L100" i="6" s="1"/>
  <c r="M71" i="6"/>
  <c r="M99" i="6" s="1"/>
  <c r="M98" i="6" s="1"/>
  <c r="G46" i="15"/>
  <c r="G69" i="15"/>
  <c r="G70" i="15" s="1"/>
  <c r="M73" i="15"/>
  <c r="M101" i="15" s="1"/>
  <c r="M100" i="15" s="1"/>
  <c r="N96" i="15"/>
  <c r="N101" i="15" s="1"/>
  <c r="N100" i="15" s="1"/>
  <c r="G92" i="15"/>
  <c r="G93" i="15" s="1"/>
  <c r="G53" i="31" l="1"/>
  <c r="M8" i="28" s="1"/>
  <c r="M7" i="28"/>
  <c r="E21" i="18" s="1"/>
  <c r="F70" i="18" s="1"/>
  <c r="F62" i="18"/>
  <c r="G53" i="30"/>
  <c r="N8" i="27" s="1"/>
  <c r="N7" i="27"/>
  <c r="E20" i="18" s="1"/>
  <c r="F69" i="18" s="1"/>
  <c r="N11" i="16"/>
  <c r="N10" i="16"/>
  <c r="E19" i="18" s="1"/>
  <c r="F68" i="18" s="1"/>
  <c r="H78" i="17"/>
  <c r="H79" i="17" s="1"/>
  <c r="O82" i="17"/>
  <c r="G70" i="30"/>
  <c r="G71" i="30" s="1"/>
  <c r="N74" i="30"/>
  <c r="O92" i="20"/>
  <c r="O99" i="20" s="1"/>
  <c r="N99" i="20"/>
  <c r="M103" i="20"/>
  <c r="M102" i="20" s="1"/>
  <c r="N103" i="20"/>
  <c r="N102" i="20" s="1"/>
  <c r="G80" i="40"/>
  <c r="G81" i="40" s="1"/>
  <c r="G60" i="40"/>
  <c r="N74" i="31"/>
  <c r="G70" i="31"/>
  <c r="G71" i="31" s="1"/>
  <c r="O98" i="20"/>
  <c r="O103" i="20" s="1"/>
  <c r="O102" i="20" s="1"/>
  <c r="H70" i="20"/>
  <c r="H71" i="20" s="1"/>
  <c r="N75" i="20"/>
  <c r="N104" i="20" s="1"/>
  <c r="H46" i="20"/>
  <c r="G67" i="6"/>
  <c r="G68" i="6" s="1"/>
  <c r="N87" i="6"/>
  <c r="M95" i="6"/>
  <c r="M100" i="6" s="1"/>
  <c r="N11" i="14"/>
  <c r="N10" i="14"/>
  <c r="E16" i="18" s="1"/>
  <c r="F65" i="18" s="1"/>
  <c r="H94" i="20" l="1"/>
  <c r="H95" i="20" s="1"/>
  <c r="N7" i="37"/>
  <c r="N8" i="37"/>
  <c r="N7" i="19"/>
  <c r="E18" i="18" s="1"/>
  <c r="F67" i="18" s="1"/>
  <c r="N8" i="19"/>
  <c r="N95" i="6"/>
  <c r="N100" i="6" s="1"/>
  <c r="G90" i="6"/>
  <c r="G91" i="6" l="1"/>
  <c r="M8" i="1" s="1"/>
  <c r="M7" i="1"/>
  <c r="E17" i="18" s="1"/>
  <c r="F66" i="18" s="1"/>
  <c r="E22" i="18" l="1"/>
  <c r="F71" i="18" s="1"/>
  <c r="F63" i="18" s="1"/>
  <c r="E19" i="49"/>
  <c r="H7" i="18" l="1"/>
  <c r="K63" i="18" s="1"/>
  <c r="I27" i="18"/>
  <c r="E22" i="49"/>
  <c r="D19" i="49"/>
  <c r="D22" i="49" l="1"/>
  <c r="D23"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Xabier Etxenike</author>
  </authors>
  <commentList>
    <comment ref="D14" authorId="0" shapeId="0" xr:uid="{00000000-0006-0000-1500-000001000000}">
      <text>
        <r>
          <rPr>
            <b/>
            <sz val="9"/>
            <color indexed="81"/>
            <rFont val="Tahoma"/>
            <family val="2"/>
          </rPr>
          <t>Xabier Etxenike:</t>
        </r>
        <r>
          <rPr>
            <sz val="9"/>
            <color indexed="81"/>
            <rFont val="Tahoma"/>
            <family val="2"/>
          </rPr>
          <t xml:space="preserve">
Based on UNHCR's data</t>
        </r>
      </text>
    </comment>
  </commentList>
</comments>
</file>

<file path=xl/sharedStrings.xml><?xml version="1.0" encoding="utf-8"?>
<sst xmlns="http://schemas.openxmlformats.org/spreadsheetml/2006/main" count="1550" uniqueCount="381">
  <si>
    <t>Year 1</t>
  </si>
  <si>
    <t>Year 2</t>
  </si>
  <si>
    <t>Year 3</t>
  </si>
  <si>
    <t>Year 4</t>
  </si>
  <si>
    <t>Year 5</t>
  </si>
  <si>
    <t>Capital Cost</t>
  </si>
  <si>
    <t>Fleet Size</t>
  </si>
  <si>
    <t>Maintenance</t>
  </si>
  <si>
    <t>Fuel</t>
  </si>
  <si>
    <t>Life Cycle</t>
  </si>
  <si>
    <t>Capital Cost (Procurement)</t>
  </si>
  <si>
    <t>Other Costs</t>
  </si>
  <si>
    <t>Total Cost of Ownership</t>
  </si>
  <si>
    <t>Fleet size</t>
  </si>
  <si>
    <t>Acquisition Cost per Vehicle</t>
  </si>
  <si>
    <t>Reduction in Total Cost of Ownership ($)</t>
  </si>
  <si>
    <t>Reduction in Total Cost of Ownership (%)</t>
  </si>
  <si>
    <t>Current Fleet TCO</t>
  </si>
  <si>
    <t>Purchasing Price</t>
  </si>
  <si>
    <t>LTA Purchasing Price</t>
  </si>
  <si>
    <t>Non LTA Procurement Cost</t>
  </si>
  <si>
    <t>LTA Procurement Cost</t>
  </si>
  <si>
    <t>Scenario 1. No disposal</t>
  </si>
  <si>
    <t>Scenario 2. Disposal of Vehicles 5th year</t>
  </si>
  <si>
    <t>Vehicle Disposal</t>
  </si>
  <si>
    <t>No Disposal Scenario</t>
  </si>
  <si>
    <t xml:space="preserve">Disposal of Vehicles </t>
  </si>
  <si>
    <t>Acquisition cost per vehicle</t>
  </si>
  <si>
    <t>Total Annual Operating Cost</t>
  </si>
  <si>
    <t>Scenario 1. Current Fleet Management</t>
  </si>
  <si>
    <t>Current TCO</t>
  </si>
  <si>
    <t>Reduction in TCO ($)</t>
  </si>
  <si>
    <t>Reduction in TCO (%)</t>
  </si>
  <si>
    <t>Reduced Asset Value Loss per Vehicle</t>
  </si>
  <si>
    <t>Total Savings ($)</t>
  </si>
  <si>
    <t>Total Savings (%)</t>
  </si>
  <si>
    <t>New TCO</t>
  </si>
  <si>
    <t>Situation</t>
  </si>
  <si>
    <t>TCO</t>
  </si>
  <si>
    <t>TCO Fleet Sharing</t>
  </si>
  <si>
    <t>Calculations</t>
  </si>
  <si>
    <t>Scenario 1: No Fleet Sharing</t>
  </si>
  <si>
    <t>Total annual cost per vehicle</t>
  </si>
  <si>
    <t>Scenario 1: Purchasing of vehicles</t>
  </si>
  <si>
    <t>Total annual operating cost</t>
  </si>
  <si>
    <t>Scenario 2: Internal Leasing</t>
  </si>
  <si>
    <t>Rental Fee</t>
  </si>
  <si>
    <t>Internal Leasing TCO</t>
  </si>
  <si>
    <t>Purchasing Vehicles</t>
  </si>
  <si>
    <t>Internal Leasing</t>
  </si>
  <si>
    <t>Prioritisation Factors</t>
  </si>
  <si>
    <t>Implementation Schedule</t>
  </si>
  <si>
    <t>Impact</t>
  </si>
  <si>
    <t>Quality of Existing Practices</t>
  </si>
  <si>
    <t>Quality of Existing Pract. Val</t>
  </si>
  <si>
    <t>Potential Benefit</t>
  </si>
  <si>
    <t>Done</t>
  </si>
  <si>
    <t xml:space="preserve">Medium Term </t>
  </si>
  <si>
    <t xml:space="preserve"> Long   Term</t>
  </si>
  <si>
    <t>Performance</t>
  </si>
  <si>
    <t>Perf. Val</t>
  </si>
  <si>
    <t>Cost Red. Val</t>
  </si>
  <si>
    <t>Cost Reduction</t>
  </si>
  <si>
    <t>Cost</t>
  </si>
  <si>
    <t>Cost Val</t>
  </si>
  <si>
    <t>Complexity</t>
  </si>
  <si>
    <t>H</t>
  </si>
  <si>
    <t>-</t>
  </si>
  <si>
    <t>L</t>
  </si>
  <si>
    <t>M</t>
  </si>
  <si>
    <t>Total Cost of Ownership Reduction</t>
  </si>
  <si>
    <t>Staff Capability</t>
  </si>
  <si>
    <t>Fuel Management &amp; Control</t>
  </si>
  <si>
    <t>Matrix</t>
  </si>
  <si>
    <t xml:space="preserve"> Short   Term</t>
  </si>
  <si>
    <t>Reduction in TCO</t>
  </si>
  <si>
    <t>Scenario 1: Current Fuel Cost</t>
  </si>
  <si>
    <t>Fuel Management Reduction</t>
  </si>
  <si>
    <t>Planned Maintenance cost</t>
  </si>
  <si>
    <t>Scenario 1: Current Maintenance &amp; Repair Cost</t>
  </si>
  <si>
    <t>Planned Maintenance Reduction</t>
  </si>
  <si>
    <t>Current fuel cost TCO</t>
  </si>
  <si>
    <t>Scenario 2: Fuel Management Reduction</t>
  </si>
  <si>
    <t>Fuel Management TCO</t>
  </si>
  <si>
    <t>Scenario 2: Fleet Pooling</t>
  </si>
  <si>
    <t>Fleet Sharing</t>
  </si>
  <si>
    <t>Scenario 1: Current TCO</t>
  </si>
  <si>
    <t>Scenario 2: Applying Vehicle Telematics &amp; Tracking</t>
  </si>
  <si>
    <t>TCO Vehicle Telematics &amp; Tracking</t>
  </si>
  <si>
    <t>Vehicle Telematics &amp; Tracking TCO</t>
  </si>
  <si>
    <t>Scenario 2: Planned Maintenance</t>
  </si>
  <si>
    <t>Planned Maintenance TCO</t>
  </si>
  <si>
    <r>
      <t xml:space="preserve">Overview: </t>
    </r>
    <r>
      <rPr>
        <sz val="13"/>
        <color theme="1"/>
        <rFont val="Calibri"/>
        <family val="2"/>
        <scheme val="minor"/>
      </rPr>
      <t xml:space="preserve"> Fuel is one of the largest cost elements in the total cost of ownership.  Fuel loss through poor handling and control is endemic in most fleets.  Fuel loss can be a result of misappropriation or from unapproved use of vehicles.  </t>
    </r>
    <r>
      <rPr>
        <b/>
        <sz val="13"/>
        <color theme="1"/>
        <rFont val="Calibri"/>
        <family val="2"/>
        <scheme val="minor"/>
      </rPr>
      <t xml:space="preserve">
                                                                                                                                                                                    Impact: </t>
    </r>
    <r>
      <rPr>
        <sz val="13"/>
        <color theme="1"/>
        <rFont val="Calibri"/>
        <family val="2"/>
        <scheme val="minor"/>
      </rPr>
      <t>Effective fuel control and monitoring is a basic principle of fleet management as it requires accurate data collection and analysis.  Poor fuel control equates directly with high costs.</t>
    </r>
    <r>
      <rPr>
        <b/>
        <sz val="13"/>
        <color theme="1"/>
        <rFont val="Calibri"/>
        <family val="2"/>
        <scheme val="minor"/>
      </rPr>
      <t xml:space="preserve">
                                                                                                                                                          Re-engineering:  </t>
    </r>
    <r>
      <rPr>
        <sz val="13"/>
        <color theme="1"/>
        <rFont val="Calibri"/>
        <family val="2"/>
        <scheme val="minor"/>
      </rPr>
      <t>100% effective fuel control can be very difficult to achieve.  However, even basic monitoring facilitates improved performance.</t>
    </r>
    <r>
      <rPr>
        <b/>
        <sz val="13"/>
        <color theme="1"/>
        <rFont val="Calibri"/>
        <family val="2"/>
        <scheme val="minor"/>
      </rPr>
      <t xml:space="preserve">
                                                                                                                                                  Benefits:  </t>
    </r>
    <r>
      <rPr>
        <sz val="13"/>
        <color theme="1"/>
        <rFont val="Calibri"/>
        <family val="2"/>
        <scheme val="minor"/>
      </rPr>
      <t>Effective fuel management and control can result is significant cost reduction.</t>
    </r>
    <r>
      <rPr>
        <b/>
        <sz val="13"/>
        <color theme="1"/>
        <rFont val="Calibri"/>
        <family val="2"/>
        <scheme val="minor"/>
      </rPr>
      <t xml:space="preserve">
                                                                                                                                                                        Good practice examples: </t>
    </r>
    <r>
      <rPr>
        <sz val="13"/>
        <color theme="1"/>
        <rFont val="Calibri"/>
        <family val="2"/>
        <scheme val="minor"/>
      </rPr>
      <t>DFS/UNDPKO have effective fuel monitoring.</t>
    </r>
    <r>
      <rPr>
        <b/>
        <sz val="13"/>
        <color theme="1"/>
        <rFont val="Calibri"/>
        <family val="2"/>
        <scheme val="minor"/>
      </rPr>
      <t xml:space="preserve"> 
</t>
    </r>
  </si>
  <si>
    <t>High = H</t>
  </si>
  <si>
    <t>Medium = M</t>
  </si>
  <si>
    <t>Low = L</t>
  </si>
  <si>
    <t>Impact, Re-engineerability and Benefit:</t>
  </si>
  <si>
    <r>
      <t xml:space="preserve">Overview:  </t>
    </r>
    <r>
      <rPr>
        <sz val="11"/>
        <color theme="1"/>
        <rFont val="Calibri"/>
        <family val="2"/>
        <scheme val="minor"/>
      </rPr>
      <t xml:space="preserve">Vehicle telematics, or tracking, combines the installation of an electronic device (the hardware) in the vehicle with web-based computer software at an operational base to enable tracking of the vehicle's location and collecting fleet management data.  </t>
    </r>
    <r>
      <rPr>
        <b/>
        <sz val="11"/>
        <color theme="1"/>
        <rFont val="Calibri"/>
        <family val="2"/>
        <scheme val="minor"/>
      </rPr>
      <t xml:space="preserve">
                                                                                                                                                                                                                                Impact: </t>
    </r>
    <r>
      <rPr>
        <sz val="11"/>
        <color theme="1"/>
        <rFont val="Calibri"/>
        <family val="2"/>
        <scheme val="minor"/>
      </rPr>
      <t xml:space="preserve">Vehicle telematics are essential for effective fleet control.
                                                                                                                                                                                                                             </t>
    </r>
    <r>
      <rPr>
        <b/>
        <sz val="11"/>
        <color theme="1"/>
        <rFont val="Calibri"/>
        <family val="2"/>
        <scheme val="minor"/>
      </rPr>
      <t>Re-engineering:</t>
    </r>
    <r>
      <rPr>
        <sz val="11"/>
        <color theme="1"/>
        <rFont val="Calibri"/>
        <family val="2"/>
        <scheme val="minor"/>
      </rPr>
      <t xml:space="preserve">  Vehicle tracking systems can vary enormously in complexity and cost. Even the most basic systems can provide high levels of operational fleet data.  There is a tendency for organisation to adopt a level of complexity which is difficult to manage and to benefit from.  </t>
    </r>
    <r>
      <rPr>
        <b/>
        <sz val="11"/>
        <color theme="1"/>
        <rFont val="Calibri"/>
        <family val="2"/>
        <scheme val="minor"/>
      </rPr>
      <t xml:space="preserve">
                                                                                                                                                                                                                            Benefits:  </t>
    </r>
    <r>
      <rPr>
        <sz val="11"/>
        <color theme="1"/>
        <rFont val="Calibri"/>
        <family val="2"/>
        <scheme val="minor"/>
      </rPr>
      <t>Telematics can provide huge benefits in fleet control and effectiveness if used correctly.  There are also perceived security benefits but these are complex and difficult to achieve and evaluate.</t>
    </r>
    <r>
      <rPr>
        <b/>
        <sz val="11"/>
        <color theme="1"/>
        <rFont val="Calibri"/>
        <family val="2"/>
        <scheme val="minor"/>
      </rPr>
      <t xml:space="preserve">
                                                                                                                                                                                                                                                              Good practice examples:  </t>
    </r>
    <r>
      <rPr>
        <sz val="11"/>
        <color theme="1"/>
        <rFont val="Calibri"/>
        <family val="2"/>
        <scheme val="minor"/>
      </rPr>
      <t>UNHCR, WFP have an organisation standard for tracking, many other agencies are using tracking in certain locations.</t>
    </r>
    <r>
      <rPr>
        <b/>
        <sz val="11"/>
        <color theme="1"/>
        <rFont val="Calibri"/>
        <family val="2"/>
        <scheme val="minor"/>
      </rPr>
      <t xml:space="preserve">
</t>
    </r>
  </si>
  <si>
    <t>FMF</t>
  </si>
  <si>
    <r>
      <t xml:space="preserve">Overview:  </t>
    </r>
    <r>
      <rPr>
        <sz val="11"/>
        <color theme="1"/>
        <rFont val="Calibri"/>
        <family val="2"/>
        <scheme val="minor"/>
      </rPr>
      <t>Vehicle supply chain management combines vehicle acquisition planning, centralised procurement, vehicle stockholding and vehicle delivery scheduling.  Effective management of the vehicle supply chain ensures that the provision of new field-ready vehicles to the users can be optimised in terms of price and availability</t>
    </r>
    <r>
      <rPr>
        <b/>
        <sz val="11"/>
        <color theme="1"/>
        <rFont val="Calibri"/>
        <family val="2"/>
        <scheme val="minor"/>
      </rPr>
      <t xml:space="preserve">.
                                                                                                                                                                    Impact:   </t>
    </r>
    <r>
      <rPr>
        <sz val="11"/>
        <color theme="1"/>
        <rFont val="Calibri"/>
        <family val="2"/>
        <scheme val="minor"/>
      </rPr>
      <t>A well-functioning vehicle supply chain ensures that the right vehicles can be supplier to the right location at the right time and at the right cost.</t>
    </r>
    <r>
      <rPr>
        <b/>
        <sz val="11"/>
        <color theme="1"/>
        <rFont val="Calibri"/>
        <family val="2"/>
        <scheme val="minor"/>
      </rPr>
      <t xml:space="preserve">
                                                                                                                                                                    Re-engineering:  </t>
    </r>
    <r>
      <rPr>
        <sz val="11"/>
        <color theme="1"/>
        <rFont val="Calibri"/>
        <family val="2"/>
        <scheme val="minor"/>
      </rPr>
      <t>Management of the vehicle supply chain of the fleet management function has few resource requirements.  However, a change in the organisational culture and the removal of authorities from the user level can be unpopular and needs considerable organisational will to achieve.  Realistic and timely planning of vehicle requirements by the users can be difficult to realise.</t>
    </r>
    <r>
      <rPr>
        <b/>
        <sz val="11"/>
        <color theme="1"/>
        <rFont val="Calibri"/>
        <family val="2"/>
        <scheme val="minor"/>
      </rPr>
      <t xml:space="preserve">
                                                                                                                                                                     Benefits:  </t>
    </r>
    <r>
      <rPr>
        <sz val="11"/>
        <color theme="1"/>
        <rFont val="Calibri"/>
        <family val="2"/>
        <scheme val="minor"/>
      </rPr>
      <t>Availability of field-ready vehicles at the time of need and at lower cost.</t>
    </r>
    <r>
      <rPr>
        <b/>
        <sz val="11"/>
        <color theme="1"/>
        <rFont val="Calibri"/>
        <family val="2"/>
        <scheme val="minor"/>
      </rPr>
      <t xml:space="preserve">
                                                                                                                                                                    Good practice examples:  </t>
    </r>
    <r>
      <rPr>
        <sz val="11"/>
        <color theme="1"/>
        <rFont val="Calibri"/>
        <family val="2"/>
        <scheme val="minor"/>
      </rPr>
      <t>UNHCR, WFP and DFS/UNDPKO manage their respective vehicle supply chains.</t>
    </r>
    <r>
      <rPr>
        <b/>
        <sz val="11"/>
        <color theme="1"/>
        <rFont val="Calibri"/>
        <family val="2"/>
        <scheme val="minor"/>
      </rPr>
      <t xml:space="preserve">
</t>
    </r>
  </si>
  <si>
    <t>Poor</t>
  </si>
  <si>
    <t>Fair</t>
  </si>
  <si>
    <t>Good</t>
  </si>
  <si>
    <t>Excellent</t>
  </si>
  <si>
    <t>Q1</t>
  </si>
  <si>
    <t>Q2</t>
  </si>
  <si>
    <t>Q3</t>
  </si>
  <si>
    <t>Q4</t>
  </si>
  <si>
    <t>Re-Engineerability</t>
  </si>
  <si>
    <t>• The organisation is in the process of developing a fleet strategy.</t>
  </si>
  <si>
    <t>• There is a clear framework for accountability which specifies the fleet management responsibilities for each member of staff.</t>
  </si>
  <si>
    <t>• Vehicle acquisition, disposal and operations are overseen at a regional level.</t>
  </si>
  <si>
    <t>• Most new vehicles are procured through LTAs established with key suppliers.</t>
  </si>
  <si>
    <t>Roles, Responsibilities and Accountabilities</t>
  </si>
  <si>
    <t>Policies and Procedures</t>
  </si>
  <si>
    <t>Centralised Fleet</t>
  </si>
  <si>
    <t>Performance Monitoring</t>
  </si>
  <si>
    <t>Strategic Vehicle Supply Chain</t>
  </si>
  <si>
    <t>Planned Disposal</t>
  </si>
  <si>
    <t>Maintenance &amp; Repair</t>
  </si>
  <si>
    <t>Tracking and telematics</t>
  </si>
  <si>
    <t>Vehicle Insurance</t>
  </si>
  <si>
    <t>• Policies and procedures for fleet management are incomplete and compliance variable.</t>
  </si>
  <si>
    <t>• Vehicle acquisition, disposal and operations are managed in country at a programme or functional level.</t>
  </si>
  <si>
    <t>• Vehicles are purchased at country office level without reference to HQ.</t>
  </si>
  <si>
    <t>• All country offices operate a vehicle pool shared with other agencies with users paying for vehicle use.</t>
  </si>
  <si>
    <t>• Country offices operate a vehice pool without any cost recovery/allocation system.</t>
  </si>
  <si>
    <t>• Insurance is mandatory but acquired locally by individual country offices.</t>
  </si>
  <si>
    <t>• TPL insurance is acquired at country level and individual office may have local cover for loss or damage.</t>
  </si>
  <si>
    <t>• TPL insurance is acquired at country level and there is no insurance for loss or damage.</t>
  </si>
  <si>
    <t>• Fuel use is controlled on a periodic basis. Under or over consumption not systematically monitored.</t>
  </si>
  <si>
    <t>• All vehicles are maintained according to manufacturers recommendation in authorised workshops.</t>
  </si>
  <si>
    <t>• Vehicles are maintained on an ad hoc basis.</t>
  </si>
  <si>
    <t>• No tracking systems in use.</t>
  </si>
  <si>
    <t xml:space="preserve">1.Fleet Strategy </t>
  </si>
  <si>
    <t>2.Roles, Responsibilities and Accountability.</t>
  </si>
  <si>
    <t>3.Policies &amp; Procedures</t>
  </si>
  <si>
    <t>4.Staff Capability</t>
  </si>
  <si>
    <t xml:space="preserve">5.Centralised Fleet </t>
  </si>
  <si>
    <t>6.Performance Monitoring</t>
  </si>
  <si>
    <t>7.Strategic Vehicle Supply Chain</t>
  </si>
  <si>
    <t>8.Planned Disposal</t>
  </si>
  <si>
    <t>9.Fleet Sharing</t>
  </si>
  <si>
    <t>12. Fuel Management &amp; Control</t>
  </si>
  <si>
    <t>Fleet Strategy</t>
  </si>
  <si>
    <t>Q1 Total</t>
  </si>
  <si>
    <t>Q2 Total</t>
  </si>
  <si>
    <t>Q3 Total</t>
  </si>
  <si>
    <t>Q4 Total</t>
  </si>
  <si>
    <t>Q5</t>
  </si>
  <si>
    <t>Q5 Total</t>
  </si>
  <si>
    <t>Q6</t>
  </si>
  <si>
    <t>Q6 Total</t>
  </si>
  <si>
    <t>Q7</t>
  </si>
  <si>
    <t>Q7 Total</t>
  </si>
  <si>
    <t>Q8</t>
  </si>
  <si>
    <t>Q8 Total</t>
  </si>
  <si>
    <t>Q9</t>
  </si>
  <si>
    <t>Q9 Total</t>
  </si>
  <si>
    <t>Q10</t>
  </si>
  <si>
    <t>Q13</t>
  </si>
  <si>
    <t>Q10 Total</t>
  </si>
  <si>
    <t>Q11 Total</t>
  </si>
  <si>
    <t xml:space="preserve">Q11 </t>
  </si>
  <si>
    <t>Q12</t>
  </si>
  <si>
    <t>Q12 Total</t>
  </si>
  <si>
    <t>Q13 Total</t>
  </si>
  <si>
    <t>Q14</t>
  </si>
  <si>
    <t>Q14 Total</t>
  </si>
  <si>
    <t>Actions</t>
  </si>
  <si>
    <t>Score</t>
  </si>
  <si>
    <t>Priority Matrix</t>
  </si>
  <si>
    <t>Previous action</t>
  </si>
  <si>
    <t>Action 8</t>
  </si>
  <si>
    <t>Action 8 Calculations</t>
  </si>
  <si>
    <t>Action 9</t>
  </si>
  <si>
    <t>Action 10</t>
  </si>
  <si>
    <t>Action 11</t>
  </si>
  <si>
    <t>Action 12</t>
  </si>
  <si>
    <t>Action 13</t>
  </si>
  <si>
    <t>Action 14</t>
  </si>
  <si>
    <t>Action 7</t>
  </si>
  <si>
    <t>Next action</t>
  </si>
  <si>
    <t>Self-Assessment</t>
  </si>
  <si>
    <t>Action 1. Strategic Vehicle Supply Chain</t>
  </si>
  <si>
    <t>Action 2. Planned disposal</t>
  </si>
  <si>
    <t>Action 3. Fleet sharing</t>
  </si>
  <si>
    <t>Action 5. Vehicle insurance</t>
  </si>
  <si>
    <t>Action 6. Fuel management &amp; control</t>
  </si>
  <si>
    <t>Action 7. Maintenance &amp; Repair</t>
  </si>
  <si>
    <t>Action 8. Tracking and telematics</t>
  </si>
  <si>
    <t>Policies &amp; Procedures, Defined Responsibilities</t>
  </si>
  <si>
    <t>Centralised Fleet Management</t>
  </si>
  <si>
    <t>Action 1. Strategic Vehicle Supply Chain Management</t>
  </si>
  <si>
    <t>Action 2. Planned Vehicle Disposal</t>
  </si>
  <si>
    <t>Action 3. Fleet Sharing</t>
  </si>
  <si>
    <t>Action 5. Vehicle Insurance</t>
  </si>
  <si>
    <t>Action 6. Fuel Management &amp; Control</t>
  </si>
  <si>
    <t>• The organisation does not have a fleet strategy.</t>
  </si>
  <si>
    <t>• There is some driver training but no fleet management training.</t>
  </si>
  <si>
    <t>•  There is no systematic training of staff in fleet related activities.</t>
  </si>
  <si>
    <t>• Most new vehicles are procured by country offices but procurement support is provided by HQ.</t>
  </si>
  <si>
    <t>• Standardised vehicles are provided to country offices through an internal rental or leasing scheme.</t>
  </si>
  <si>
    <t>• Standardised vehicles are procured by country offices through LTAs.</t>
  </si>
  <si>
    <t>• Individual offices can determine their fleet size and composition according to the organisations standards.</t>
  </si>
  <si>
    <t>• Individual offices are soley responsible for determining vehicle sourcing, fleet size and composition.</t>
  </si>
  <si>
    <t xml:space="preserve">Reduction on fleet size </t>
  </si>
  <si>
    <t>Tracking System</t>
  </si>
  <si>
    <t>Tracking System Installation</t>
  </si>
  <si>
    <t>Tracking System Suscription</t>
  </si>
  <si>
    <t>Action 7 Calculations</t>
  </si>
  <si>
    <t>Action 6 Calculations</t>
  </si>
  <si>
    <t>Action 6</t>
  </si>
  <si>
    <t>Action 5 Calculations</t>
  </si>
  <si>
    <t>Action 5</t>
  </si>
  <si>
    <t>Action 4</t>
  </si>
  <si>
    <t>Action 4 Calculations</t>
  </si>
  <si>
    <t>Action 3</t>
  </si>
  <si>
    <t>Action 3 Calculations</t>
  </si>
  <si>
    <t>Action 2 Calculations</t>
  </si>
  <si>
    <t>Action 2</t>
  </si>
  <si>
    <t>Action 1 Calculations</t>
  </si>
  <si>
    <t>Action 1</t>
  </si>
  <si>
    <t>The Fleet Management Framework is not an operational guide for fleet managers. More, it is designed to help senior managers and those driving change identify and realise opportunities to reduce costs and improve vehicle fleet performance through optimisation. The outputs from the Framework can be used to develop a business case demonstrating the financial benefits of implementing the different types of intervention.</t>
  </si>
  <si>
    <r>
      <rPr>
        <b/>
        <i/>
        <sz val="14"/>
        <color theme="1"/>
        <rFont val="Calibri"/>
        <family val="2"/>
        <scheme val="minor"/>
      </rPr>
      <t>Driving Down Vehicle Fleet Costs: Total Cost of Ownership Reduction</t>
    </r>
    <r>
      <rPr>
        <sz val="14"/>
        <color theme="1"/>
        <rFont val="Calibri"/>
        <family val="2"/>
        <scheme val="minor"/>
      </rPr>
      <t xml:space="preserve"> using the Fleet Management Framework (FMF) is intended as a guidance document and a practical tool.  Aimed at decision makers within UN organisations operating vehicle fleets, the FMF will provide high-level descriptions with examples of tried and tested interventions which can lead to improved effectiveness and efficiency in vehicle fleet operation. 
</t>
    </r>
  </si>
  <si>
    <t>Introduction</t>
  </si>
  <si>
    <t>The Assessment is a qualitative review of the current level of fleet management practice within the organisation.  The assessment tool is an Excel based sheet which analyses the way in which the questions have been answered and then, based on a scoring system, will help identify the areas for improvement as well as proposing a ranking of priorities.</t>
  </si>
  <si>
    <t xml:space="preserve">     Step 1 - Complete the Assessment</t>
  </si>
  <si>
    <t>Tracking system annual suscription and data transmission cost</t>
  </si>
  <si>
    <t>Tracking system installation cost (hardware, installation and training)</t>
  </si>
  <si>
    <t xml:space="preserve">     Step 3 - Priority Matrix</t>
  </si>
  <si>
    <t xml:space="preserve">The Priority Matrix provides guidance on the most appropriate actions which can be taken based on the responses to the Assessment questions.  First, the matrix identifies the Quality of Existing Practices in the organisation.  The matrix then considers the re-engineerability of each of the prioritised actions in terms of cost and complexity to implement.  The matrix also considers the impact of implementing these actions in terms of performance improvement and cost reduction.  These are represented in a scale of High, Medium and Low. </t>
  </si>
  <si>
    <t>The Priority Matrix finally provides a suggested Implementation Schedule for each of the Actions.  These are graduated in Short, Medium and Long term interventions.  If the current level of Existing Practice is High then it is considered as Done.</t>
  </si>
  <si>
    <t xml:space="preserve">     Step 4 - Implemenation Schedule</t>
  </si>
  <si>
    <t xml:space="preserve">     Step 5 - FMF - Fleet Management Framework</t>
  </si>
  <si>
    <t xml:space="preserve">• </t>
  </si>
  <si>
    <t>By activating the check boxes the potential cost reductions of individual or combinations of various Actions are calculated and quantified.  The impact of some of the Actions automatically combine to avoid ‘double-counting’.</t>
  </si>
  <si>
    <t>Step 1: Assessment</t>
  </si>
  <si>
    <t xml:space="preserve">Step 2: Fleet Data </t>
  </si>
  <si>
    <t>Step 3: Priority Matrix</t>
  </si>
  <si>
    <t>Step 4: Fleet Management Framework</t>
  </si>
  <si>
    <t>Fleet Data Sheet</t>
  </si>
  <si>
    <r>
      <t xml:space="preserve">Overview:  </t>
    </r>
    <r>
      <rPr>
        <sz val="11"/>
        <color theme="1"/>
        <rFont val="Calibri"/>
        <family val="2"/>
        <scheme val="minor"/>
      </rPr>
      <t>Well documented policies and procedures for fleet operation which are aligned with the organisations strategic objectives are necessary.  These policies should define fleet related authorities, responsibilities and accountabilities at all levels of the organisation. The policies and procedures should also be supported with appropriate compliance management.</t>
    </r>
    <r>
      <rPr>
        <b/>
        <sz val="11"/>
        <color theme="1"/>
        <rFont val="Calibri"/>
        <family val="2"/>
        <scheme val="minor"/>
      </rPr>
      <t xml:space="preserve"> 
                                                                                                                                                                                         Impact: </t>
    </r>
    <r>
      <rPr>
        <sz val="11"/>
        <color theme="1"/>
        <rFont val="Calibri"/>
        <family val="2"/>
        <scheme val="minor"/>
      </rPr>
      <t xml:space="preserve">Few organisations have comprehensive policies and procedures or well defined responsibilities for fleet.  This lack is a fundamental constraint in improving the effectiveness of fleet operations. </t>
    </r>
    <r>
      <rPr>
        <b/>
        <sz val="11"/>
        <color theme="1"/>
        <rFont val="Calibri"/>
        <family val="2"/>
        <scheme val="minor"/>
      </rPr>
      <t xml:space="preserve">
                                                                                                                                                                                             Re-engineering:  </t>
    </r>
    <r>
      <rPr>
        <sz val="11"/>
        <color theme="1"/>
        <rFont val="Calibri"/>
        <family val="2"/>
        <scheme val="minor"/>
      </rPr>
      <t>Creation of policies and procedures and definition of roles and responsibilities does not require much in the way of resources. However, it requires considerable consultation and discussion within the relevant stakeholder group as well as effective communication and promulgation of the policies once established.  This can be a lengthy process which can be accelerated if there is clear management will at the highest level to improve the effectiveness of the fleet function.</t>
    </r>
    <r>
      <rPr>
        <b/>
        <sz val="11"/>
        <color theme="1"/>
        <rFont val="Calibri"/>
        <family val="2"/>
        <scheme val="minor"/>
      </rPr>
      <t xml:space="preserve">
                                                                                                                                                                                          Benefits: </t>
    </r>
    <r>
      <rPr>
        <sz val="11"/>
        <color theme="1"/>
        <rFont val="Calibri"/>
        <family val="2"/>
        <scheme val="minor"/>
      </rPr>
      <t xml:space="preserve"> It is not possible to apply a quantitate benefit to the creation of policies and procedures or well defined responsibilities for fleet.  However, such are policies and compliance to those policies are a key component of effective fleet management.                </t>
    </r>
    <r>
      <rPr>
        <b/>
        <sz val="11"/>
        <color theme="1"/>
        <rFont val="Calibri"/>
        <family val="2"/>
        <scheme val="minor"/>
      </rPr>
      <t xml:space="preserve">
                                                                                                                                                                                        Good practice examples: </t>
    </r>
    <r>
      <rPr>
        <sz val="11"/>
        <color theme="1"/>
        <rFont val="Calibri"/>
        <family val="2"/>
        <scheme val="minor"/>
      </rPr>
      <t>UNHCR Authority, Responsibility and Accountability (ARA) Framework.</t>
    </r>
    <r>
      <rPr>
        <b/>
        <sz val="11"/>
        <color theme="1"/>
        <rFont val="Calibri"/>
        <family val="2"/>
        <scheme val="minor"/>
      </rPr>
      <t xml:space="preserve">
</t>
    </r>
  </si>
  <si>
    <t>The Fleet Data is a table used to collect key quantitative data on the fleet.   If exact values are not known please enter your best estimate.  These can be fine-tuned as more accurate data becomes available.</t>
  </si>
  <si>
    <r>
      <t xml:space="preserve">Overview:  </t>
    </r>
    <r>
      <rPr>
        <sz val="11"/>
        <color theme="1"/>
        <rFont val="Calibri"/>
        <family val="2"/>
        <scheme val="minor"/>
      </rPr>
      <t xml:space="preserve">An effective strategy is important as it defines the organisation's approach to fleet management, as well as describing a future state of how the fleet should operate. Vehicle drivers, passengers and other users can offer a broad perspective on the strategic direction of fleet management. Consultation with these groups of users will contribute to the strategy being well informed.                                                                                                                                                                                              </t>
    </r>
    <r>
      <rPr>
        <b/>
        <sz val="11"/>
        <color theme="1"/>
        <rFont val="Calibri"/>
        <family val="2"/>
        <scheme val="minor"/>
      </rPr>
      <t xml:space="preserve">Impact:   </t>
    </r>
    <r>
      <rPr>
        <sz val="11"/>
        <color theme="1"/>
        <rFont val="Calibri"/>
        <family val="2"/>
        <scheme val="minor"/>
      </rPr>
      <t xml:space="preserve">The existance of a strategy does not have a direct impact on cost reduction but increases the efficient managenent of the fleet </t>
    </r>
    <r>
      <rPr>
        <b/>
        <sz val="11"/>
        <color theme="1"/>
        <rFont val="Calibri"/>
        <family val="2"/>
        <scheme val="minor"/>
      </rPr>
      <t xml:space="preserve">
                                                                                                                                                                                                                        Re-engineering:  </t>
    </r>
    <r>
      <rPr>
        <sz val="11"/>
        <color theme="1"/>
        <rFont val="Calibri"/>
        <family val="2"/>
        <scheme val="minor"/>
      </rPr>
      <t>Relatively straight forward to develop but the consultative  and approval processes may be may be time consumming .</t>
    </r>
    <r>
      <rPr>
        <b/>
        <sz val="11"/>
        <color theme="1"/>
        <rFont val="Calibri"/>
        <family val="2"/>
        <scheme val="minor"/>
      </rPr>
      <t xml:space="preserve">
                                                                                                                                                                                                                            Benefits:  </t>
    </r>
    <r>
      <rPr>
        <sz val="11"/>
        <color theme="1"/>
        <rFont val="Calibri"/>
        <family val="2"/>
        <scheme val="minor"/>
      </rPr>
      <t xml:space="preserve">Provides clear indication to the organisation on the intended path of fleet management.                                                                                                                                                                                     Good practice examples:  UNHCR
                                           </t>
    </r>
    <r>
      <rPr>
        <b/>
        <sz val="11"/>
        <color theme="1"/>
        <rFont val="Calibri"/>
        <family val="2"/>
        <scheme val="minor"/>
      </rPr>
      <t xml:space="preserve">                                          
</t>
    </r>
  </si>
  <si>
    <t>Disposal Rate ($)</t>
  </si>
  <si>
    <t>• Policies and procedures for only some ascpects of fleet management are in place but with high levels of compliance.</t>
  </si>
  <si>
    <t>• Vehicle acquisition, disposal and operations are overseen by a central business unit responsible for implementing fleet strategy across the organisation.</t>
  </si>
  <si>
    <t>• Vehicle acquisition, disposal and operations are managed at a country level but with input from HQ.</t>
  </si>
  <si>
    <t>• There is no systematc approach to disposing of end of life vehicles and some of the above methods apply.</t>
  </si>
  <si>
    <t>• All country offices operate a vehicle pool with users paying for vehicle use according to an organisation-wide procedure.</t>
  </si>
  <si>
    <t>• There is no formalised pooling or fleet sharing, but may exist in certain COs.</t>
  </si>
  <si>
    <t>10.Vehicle Standardisation</t>
  </si>
  <si>
    <t>• Fuel use is controlled at country level for billing purposes but consumption not closely monitored.</t>
  </si>
  <si>
    <t>• Fuel consumption is not systematically monitored.</t>
  </si>
  <si>
    <t>13. Vehicle Maintenance &amp; Repair</t>
  </si>
  <si>
    <t>• Vehicles are sporadically maintained and repaired only when they breakdown.</t>
  </si>
  <si>
    <t>14. Tracking and Telematics</t>
  </si>
  <si>
    <t>• Some vehicles equipped with standard tracking, fleet management data systematically collected and analysed.</t>
  </si>
  <si>
    <t>15. Road Traffic Crashes - Injuries and Asset Damage/Loss</t>
  </si>
  <si>
    <t>• All vehicle related incidents involving death, injury or material damage are systematically reported with follow procedures.</t>
  </si>
  <si>
    <t>• Reporting of vehicle related incidents involving death, injury or material damage is incomplete.</t>
  </si>
  <si>
    <t>16. Environmental Impact of Vehicle Fleet Operation</t>
  </si>
  <si>
    <t xml:space="preserve">• The organisation has a clear strategy designed to minimise environmental impact of fleet operations with indicators and performance monitoring </t>
  </si>
  <si>
    <t>• The organisation plans to improve environmental performance but there are a few guidelines or concrete steps to reduce impact.</t>
  </si>
  <si>
    <t>• There is no organisational strategy or systematic approach to minimising environmental impact of fleet operation.</t>
  </si>
  <si>
    <t>Please insert best estimates for the following. If the value is not known please use the sector average indictive value:</t>
  </si>
  <si>
    <t>Sector average as indicative value:</t>
  </si>
  <si>
    <t>$35,000</t>
  </si>
  <si>
    <t xml:space="preserve">  Your   organisation:</t>
  </si>
  <si>
    <t>Average annual fuel cost per vehicle per year</t>
  </si>
  <si>
    <t>Average annual maintenance cost per vehicle per year</t>
  </si>
  <si>
    <t>Average cost of vehicle insurances (local third party liability, any comprehensive or loss or damage insurances) per year</t>
  </si>
  <si>
    <t>Average end of life disposal revenue per vehicle</t>
  </si>
  <si>
    <t>Average vehicle acquisition cost including purchase price, transport and accessories.</t>
  </si>
  <si>
    <t>Total number of vehicles in fleet (light vehicles, trucks and buses, but excluding motorcycles)</t>
  </si>
  <si>
    <t>Estimated total annual operating cost per vehicle (acquisition cost divided by years of asset lifetime + annual fuel, maintenance, insurance costs)</t>
  </si>
  <si>
    <t>Overall fleet management performance</t>
  </si>
  <si>
    <t>Overall performance</t>
  </si>
  <si>
    <t>Q11</t>
  </si>
  <si>
    <t>Q15</t>
  </si>
  <si>
    <t>Q15 Total</t>
  </si>
  <si>
    <t>Q16</t>
  </si>
  <si>
    <t>Q16 Total</t>
  </si>
  <si>
    <t>16 Total Averages</t>
  </si>
  <si>
    <t>Performance Value</t>
  </si>
  <si>
    <t>5 year cycle</t>
  </si>
  <si>
    <t>1 year cycle</t>
  </si>
  <si>
    <t xml:space="preserve">Short Term </t>
  </si>
  <si>
    <t xml:space="preserve">Long Term </t>
  </si>
  <si>
    <t>• There is some driver training and some fleet management training but its not standardised or systematic.</t>
  </si>
  <si>
    <t>The vaules entered into this sheet will populate the values behind the calculations in each of the Actions.</t>
  </si>
  <si>
    <t>Reduction in acquisition cost ($)</t>
  </si>
  <si>
    <t>Reduction in acquisition cost (%)</t>
  </si>
  <si>
    <t>• Reporting proceedures for vehicle incidents involving death, injury or material damage are in place but compliance is variable.</t>
  </si>
  <si>
    <t>• All vehicles are maintained according to manufacturers recommendation in any available workshops.</t>
  </si>
  <si>
    <t>• Policies and procedures for all aspects of fleet management are in place and followed.</t>
  </si>
  <si>
    <t>• Policies and procedures for all aspects of fleet management are in place but compliance is variable.</t>
  </si>
  <si>
    <t>(-) Reduction on fuel cost</t>
  </si>
  <si>
    <t>Reduction on fuel cost</t>
  </si>
  <si>
    <t xml:space="preserve"> </t>
  </si>
  <si>
    <t>Expected cost of accidents</t>
  </si>
  <si>
    <t>Cost per accident</t>
  </si>
  <si>
    <t>of fleet</t>
  </si>
  <si>
    <t>Accident frequency per year</t>
  </si>
  <si>
    <t>Cost of insurance</t>
  </si>
  <si>
    <t>Current cost</t>
  </si>
  <si>
    <t>Average disposal potential ($) per vehicle</t>
  </si>
  <si>
    <t>Potential reduction on fuel (%)</t>
  </si>
  <si>
    <t>Current fuel cost</t>
  </si>
  <si>
    <t>Managed fuel cost</t>
  </si>
  <si>
    <t>Date:</t>
  </si>
  <si>
    <t>Organisation:</t>
  </si>
  <si>
    <t>Current Total Cost of Ownership</t>
  </si>
  <si>
    <t>Reduction in the cost of damage and loss of vehicles($)</t>
  </si>
  <si>
    <t>Reduction in the cost of damage and loss of vehicles (%)</t>
  </si>
  <si>
    <t>Scenario 2. Insurance</t>
  </si>
  <si>
    <t>Cost of insurance over a 5 year cycle</t>
  </si>
  <si>
    <t>Cost of insurance (proposed by us)</t>
  </si>
  <si>
    <t>• The organisation has a fleet management strategy in place and followed that describes how the fleet supports the mandate / programme objectives of the organisation.</t>
  </si>
  <si>
    <t>• The organisation has a fleet strategy but is not being actively observed and implemented.</t>
  </si>
  <si>
    <t xml:space="preserve">• Responsibility for fleet management is somewhat defined but spread through different functions of the organisation. </t>
  </si>
  <si>
    <t>• Responsibility for fleet management is not well defined and accountabilities unclear.</t>
  </si>
  <si>
    <t>• Operational data is captured at country level and some analysis of fleet performance.</t>
  </si>
  <si>
    <t>• All new vehicles must be requested and supplied through a centralised acquisition unit.</t>
  </si>
  <si>
    <t>• There is a limit on maximum lifetime and vehicles are systematically disposed at the end of life and funds used for fleet renewal.</t>
  </si>
  <si>
    <t>• There is a limit on vehicles lifetime but it is not strictly followed, some vehicles are sold and some handed over to parners.</t>
  </si>
  <si>
    <t>• All vehicles equipped with standard tracking, tracking data collected and analysed, KPIs in place.</t>
  </si>
  <si>
    <t>• Some country offices are using tracking systems according to local requirements.</t>
  </si>
  <si>
    <t xml:space="preserve">• Only security related vehicle incidents are systematically reported. </t>
  </si>
  <si>
    <t>• Some country offices are independantly taking steps to improve environmental performance.</t>
  </si>
  <si>
    <t>Please check the box against the statement which most closely reflects the current practice in your organisation. Check one box only.</t>
  </si>
  <si>
    <t>• Responsibility for fleet management is not at all defined.</t>
  </si>
  <si>
    <t>• Specific and systematic training is provided to all staff involved in managing and operating the vehicle fleet.</t>
  </si>
  <si>
    <t>• Operational data (fuel, kms, maintenance, etc.) for the entire global fleet is systematically collected and analysed using standard KPIs.</t>
  </si>
  <si>
    <t>• Operational data is captured but for mostly financial purposes but not for analysis of fleet performance.</t>
  </si>
  <si>
    <t>• There is no standardised collection or analysis of operational fleet data.</t>
  </si>
  <si>
    <t>• Most vehicles are handed over to partners when they are no longer required or at end of life.</t>
  </si>
  <si>
    <t xml:space="preserve">11. Vehicle Insurance </t>
  </si>
  <si>
    <t>• All vehicles insured centrally with Third Party Liability (TPL) and for loss and damage by a formalised insurance scheme.</t>
  </si>
  <si>
    <t>• Fuel use is closely controlled with consumption monitored on a regular basis. Under or over consumption is investigated.</t>
  </si>
  <si>
    <t>Name:</t>
  </si>
  <si>
    <t xml:space="preserve"> Initial Assessment</t>
  </si>
  <si>
    <t>Current Light Vehicle Fleet Size</t>
  </si>
  <si>
    <t>Fleet Management Framework - Assessment Summary</t>
  </si>
  <si>
    <t>Performance Assessment</t>
  </si>
  <si>
    <t>Impact of Actions to reduce TCO</t>
  </si>
  <si>
    <t>Cost Reduction Opportunity</t>
  </si>
  <si>
    <t>Total Cost Reduction Opportunity ($)</t>
  </si>
  <si>
    <t>Total Cost Reduction Opportunity (%)</t>
  </si>
  <si>
    <t>Year 6</t>
  </si>
  <si>
    <t>5 year life cycle scenario</t>
  </si>
  <si>
    <t>Scenario 2. Disposal of Vehicles 6th year</t>
  </si>
  <si>
    <t>6 year life cycle</t>
  </si>
  <si>
    <t>5 year life cycle</t>
  </si>
  <si>
    <t>7 year life cycle</t>
  </si>
  <si>
    <t>Year 7</t>
  </si>
  <si>
    <t>8 year life cycle</t>
  </si>
  <si>
    <t>Year 8</t>
  </si>
  <si>
    <t>Assessment Summary</t>
  </si>
  <si>
    <r>
      <t xml:space="preserve">Overview:  </t>
    </r>
    <r>
      <rPr>
        <sz val="12"/>
        <color theme="1"/>
        <rFont val="Calibri"/>
        <family val="2"/>
        <scheme val="minor"/>
      </rPr>
      <t>Effective centralised fleet management and the associated benefits can only be delivered through a dedicated fleet management function within the organisation.</t>
    </r>
    <r>
      <rPr>
        <b/>
        <sz val="12"/>
        <color theme="1"/>
        <rFont val="Calibri"/>
        <family val="2"/>
        <scheme val="minor"/>
      </rPr>
      <t xml:space="preserve">
                                                                                                                                                   Impact: </t>
    </r>
    <r>
      <rPr>
        <sz val="12"/>
        <color theme="1"/>
        <rFont val="Calibri"/>
        <family val="2"/>
        <scheme val="minor"/>
      </rPr>
      <t>A fleet management which supports the achievement of the strategic objectives of the organisation.</t>
    </r>
    <r>
      <rPr>
        <b/>
        <sz val="12"/>
        <color theme="1"/>
        <rFont val="Calibri"/>
        <family val="2"/>
        <scheme val="minor"/>
      </rPr>
      <t xml:space="preserve">
                                                                                                                                                                       Re-engineering:  </t>
    </r>
    <r>
      <rPr>
        <sz val="12"/>
        <color theme="1"/>
        <rFont val="Calibri"/>
        <family val="2"/>
        <scheme val="minor"/>
      </rPr>
      <t>The establishment of appropriate fleet management staff capability at both HQ and regional/country level required a significant level of investment is reorganisation, staffing and training.</t>
    </r>
    <r>
      <rPr>
        <b/>
        <sz val="12"/>
        <color theme="1"/>
        <rFont val="Calibri"/>
        <family val="2"/>
        <scheme val="minor"/>
      </rPr>
      <t xml:space="preserve">
                                                                                                                                                   Benefits:  </t>
    </r>
    <r>
      <rPr>
        <sz val="12"/>
        <color theme="1"/>
        <rFont val="Calibri"/>
        <family val="2"/>
        <scheme val="minor"/>
      </rPr>
      <t>Improvements in all levels and indicators of fleet performance.</t>
    </r>
    <r>
      <rPr>
        <b/>
        <sz val="12"/>
        <color theme="1"/>
        <rFont val="Calibri"/>
        <family val="2"/>
        <scheme val="minor"/>
      </rPr>
      <t xml:space="preserve">
                                                                                                                                                   Good practice examples:  </t>
    </r>
    <r>
      <rPr>
        <sz val="12"/>
        <color theme="1"/>
        <rFont val="Calibri"/>
        <family val="2"/>
        <scheme val="minor"/>
      </rPr>
      <t>UNHCR, WFP, UNRWA and DFS/DPKO have dedicated fleet management functions in their organisations.  Fleet Forum and UNHCR have developed an extensive fleet management training package which is available to other organisations.</t>
    </r>
    <r>
      <rPr>
        <b/>
        <sz val="12"/>
        <color theme="1"/>
        <rFont val="Calibri"/>
        <family val="2"/>
        <scheme val="minor"/>
      </rPr>
      <t xml:space="preserve">
</t>
    </r>
  </si>
  <si>
    <r>
      <t xml:space="preserve">Overview:  </t>
    </r>
    <r>
      <rPr>
        <sz val="11"/>
        <color theme="1"/>
        <rFont val="Calibri"/>
        <family val="2"/>
        <scheme val="minor"/>
      </rPr>
      <t>The centralisation of the authority, responsibility and accountability for delivering the fleet management strategy of the organisation.  The centralised fleet management function has accountability regarding fleet specification, acquisition, operational standards, maintenance and disposal.</t>
    </r>
    <r>
      <rPr>
        <b/>
        <sz val="11"/>
        <color theme="1"/>
        <rFont val="Calibri"/>
        <family val="2"/>
        <scheme val="minor"/>
      </rPr>
      <t xml:space="preserve">
                                                                                                                                                                                                    Impact: </t>
    </r>
    <r>
      <rPr>
        <sz val="11"/>
        <color theme="1"/>
        <rFont val="Calibri"/>
        <family val="2"/>
        <scheme val="minor"/>
      </rPr>
      <t xml:space="preserve">The existence of a well-functioning Centralised Fleet Management (CFM) is a pre-requisite for a well-functioning fleet. Meaningful improvements in performance or cost reduction are difficult to achieve in decentralised fleets.   </t>
    </r>
    <r>
      <rPr>
        <b/>
        <sz val="11"/>
        <color theme="1"/>
        <rFont val="Calibri"/>
        <family val="2"/>
        <scheme val="minor"/>
      </rPr>
      <t xml:space="preserve">  
                                                                                                                                                                                                                   Re-engineering:  </t>
    </r>
    <r>
      <rPr>
        <sz val="11"/>
        <color theme="1"/>
        <rFont val="Calibri"/>
        <family val="2"/>
        <scheme val="minor"/>
      </rPr>
      <t xml:space="preserve">Centralisation of the fleet management function has significant resource requirements.  In addition, a change in the organisational culture and the removal of authorities from the user level can be unpopular and needs considerable organisational will  to successfully establish a CFM. </t>
    </r>
    <r>
      <rPr>
        <b/>
        <sz val="11"/>
        <color theme="1"/>
        <rFont val="Calibri"/>
        <family val="2"/>
        <scheme val="minor"/>
      </rPr>
      <t xml:space="preserve">
                                                                                                                                                                                                  Benefits:  </t>
    </r>
    <r>
      <rPr>
        <sz val="11"/>
        <color theme="1"/>
        <rFont val="Calibri"/>
        <family val="2"/>
        <scheme val="minor"/>
      </rPr>
      <t>It is not possible to apply a quantitate benefit to the establishment of a CFM function.  However, few substantive benefits in performance, cost reduction or any other desired outcome can be realised in decentralised fleets.</t>
    </r>
    <r>
      <rPr>
        <b/>
        <sz val="11"/>
        <color theme="1"/>
        <rFont val="Calibri"/>
        <family val="2"/>
        <scheme val="minor"/>
      </rPr>
      <t xml:space="preserve">
                                                                                                                                                                                                          Good practice examples:  </t>
    </r>
    <r>
      <rPr>
        <sz val="11"/>
        <color theme="1"/>
        <rFont val="Calibri"/>
        <family val="2"/>
        <scheme val="minor"/>
      </rPr>
      <t>UNRWA, UNHCR, WFP and DFS/UNDPKO have some level of centralised fleet management.</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                                                                               
</t>
    </r>
  </si>
  <si>
    <r>
      <t xml:space="preserve">Overview: An appropriate </t>
    </r>
    <r>
      <rPr>
        <sz val="12"/>
        <color theme="1"/>
        <rFont val="Calibri"/>
        <family val="2"/>
        <scheme val="minor"/>
      </rPr>
      <t xml:space="preserve">Fleet Management Software (FMS) system allows an organisational approach to collecting standardised fleet performance data capture and analysis. </t>
    </r>
    <r>
      <rPr>
        <b/>
        <sz val="12"/>
        <color theme="1"/>
        <rFont val="Calibri"/>
        <family val="2"/>
        <scheme val="minor"/>
      </rPr>
      <t xml:space="preserve">
                                                                                                                                                                                                                         Impact:  </t>
    </r>
    <r>
      <rPr>
        <sz val="12"/>
        <color theme="1"/>
        <rFont val="Calibri"/>
        <family val="2"/>
        <scheme val="minor"/>
      </rPr>
      <t xml:space="preserve">FMS greatly facilitates the required level of fleet data management. Few substantive benefits in performance or cost reduction can be realised or measured in fleets without clearly defined KPIs and the means to monitor those indicators through effective fleet performance data collection and analysis.  </t>
    </r>
    <r>
      <rPr>
        <b/>
        <sz val="12"/>
        <color theme="1"/>
        <rFont val="Calibri"/>
        <family val="2"/>
        <scheme val="minor"/>
      </rPr>
      <t xml:space="preserve"> 
                                                                                                                                                                                                                        Re-engineering: </t>
    </r>
    <r>
      <rPr>
        <sz val="12"/>
        <color theme="1"/>
        <rFont val="Calibri"/>
        <family val="2"/>
        <scheme val="minor"/>
      </rPr>
      <t>Acquisition development and roll-out of an effective, organisation-wide FMS requires the investment of high levels of funds, human resources and organisational will.  Integration of FMS within existing systems (ERP) can add even higher costs and project complexity.  However, the long-term benefit of timely, accurate and complete data collection and analysis is crucialto optimise fleet effectiveness.  Implementation of FMS is a long-term, strategic initiative.</t>
    </r>
    <r>
      <rPr>
        <b/>
        <sz val="12"/>
        <color theme="1"/>
        <rFont val="Calibri"/>
        <family val="2"/>
        <scheme val="minor"/>
      </rPr>
      <t xml:space="preserve">
                                                                                                                                                                                                                         Benefits: </t>
    </r>
    <r>
      <rPr>
        <sz val="12"/>
        <color theme="1"/>
        <rFont val="Calibri"/>
        <family val="2"/>
        <scheme val="minor"/>
      </rPr>
      <t>It is not possible to apply a quantitate benefit to the establishment of a FMS.  However, few substantive benefits in performance or cost can be realised or measured in fleets where there not clearly defined KPIs and the means to monitor those indicators through effective fleet performance data collection and analysis.</t>
    </r>
    <r>
      <rPr>
        <b/>
        <sz val="12"/>
        <color theme="1"/>
        <rFont val="Calibri"/>
        <family val="2"/>
        <scheme val="minor"/>
      </rPr>
      <t xml:space="preserve">
                                                                                                                                                                                                                        Good practice examples: </t>
    </r>
    <r>
      <rPr>
        <sz val="12"/>
        <color theme="1"/>
        <rFont val="Calibri"/>
        <family val="2"/>
        <scheme val="minor"/>
      </rPr>
      <t>UNRWA, UNHCR, WFP and DFS/UNDPKO adopted organisation wide fleet management software.</t>
    </r>
    <r>
      <rPr>
        <b/>
        <sz val="12"/>
        <color theme="1"/>
        <rFont val="Calibri"/>
        <family val="2"/>
        <scheme val="minor"/>
      </rPr>
      <t xml:space="preserve">
</t>
    </r>
  </si>
  <si>
    <r>
      <t xml:space="preserve">Overview: </t>
    </r>
    <r>
      <rPr>
        <sz val="11"/>
        <color theme="1"/>
        <rFont val="Calibri"/>
        <family val="2"/>
        <scheme val="minor"/>
      </rPr>
      <t xml:space="preserve"> Most organisations have prescribed vehicle lifetimes, usually 5 years for light vehicles, which is linked to the asset depreciation schedule. However, few organisations have a systematic plan for the disposal of end-of-life (EoL) vehicles.  As a consequence, many fleets are oversized and overaged.  Operating costs of vehicle increase over time while residual value decreases.  Vehicle disposal is regarded in many field offices as burdensome and without benefit and the practice of handing over of vehicles to governments and partners is seen as an easy way of dealing with the problem.</t>
    </r>
    <r>
      <rPr>
        <b/>
        <sz val="11"/>
        <color theme="1"/>
        <rFont val="Calibri"/>
        <family val="2"/>
        <scheme val="minor"/>
      </rPr>
      <t xml:space="preserve">
                                                                                                                                                                                              Impact: </t>
    </r>
    <r>
      <rPr>
        <sz val="11"/>
        <color theme="1"/>
        <rFont val="Calibri"/>
        <family val="2"/>
        <scheme val="minor"/>
      </rPr>
      <t>Planned vehicle disposal facilitates fleet size reduction.  Revenue generated from disposals can support a self-financing fleet management function or for other purposes.</t>
    </r>
    <r>
      <rPr>
        <b/>
        <sz val="11"/>
        <color theme="1"/>
        <rFont val="Calibri"/>
        <family val="2"/>
        <scheme val="minor"/>
      </rPr>
      <t xml:space="preserve">
                                                                                                                                                                                                                Re-engineering:</t>
    </r>
    <r>
      <rPr>
        <sz val="11"/>
        <color theme="1"/>
        <rFont val="Calibri"/>
        <family val="2"/>
        <scheme val="minor"/>
      </rPr>
      <t xml:space="preserve"> Financial and administrative processes must be developed and implement to track to collection of revenue. Vehicle users must be persuaded to give up EoL vehicles.  </t>
    </r>
    <r>
      <rPr>
        <b/>
        <sz val="11"/>
        <color theme="1"/>
        <rFont val="Calibri"/>
        <family val="2"/>
        <scheme val="minor"/>
      </rPr>
      <t xml:space="preserve">
                                                                                                                                                                                        Benefits: </t>
    </r>
    <r>
      <rPr>
        <sz val="11"/>
        <color theme="1"/>
        <rFont val="Calibri"/>
        <family val="2"/>
        <scheme val="minor"/>
      </rPr>
      <t xml:space="preserve"> Planned disposal creates significant revenue stream which can be used to fund new vehicle procurement and the costs of running the fleet management function.  Facilitates fleet renewal with newer, safer vehicles with lower operating costs.  Results in a clean, accurate vehicle asset list. Avoids the bad practice of handing over of end of life vehicles to partners.</t>
    </r>
    <r>
      <rPr>
        <b/>
        <sz val="11"/>
        <color theme="1"/>
        <rFont val="Calibri"/>
        <family val="2"/>
        <scheme val="minor"/>
      </rPr>
      <t xml:space="preserve">
                                                                                                                                                                                               Good practice examples:  </t>
    </r>
    <r>
      <rPr>
        <sz val="11"/>
        <color theme="1"/>
        <rFont val="Calibri"/>
        <family val="2"/>
        <scheme val="minor"/>
      </rPr>
      <t xml:space="preserve">UNHCR have demonstrated how managed asset disposal can generate significant revenue </t>
    </r>
    <r>
      <rPr>
        <b/>
        <sz val="11"/>
        <color theme="1"/>
        <rFont val="Calibri"/>
        <family val="2"/>
        <scheme val="minor"/>
      </rPr>
      <t xml:space="preserve">
</t>
    </r>
  </si>
  <si>
    <r>
      <t xml:space="preserve">Overview:  </t>
    </r>
    <r>
      <rPr>
        <sz val="11"/>
        <color theme="1"/>
        <rFont val="Calibri"/>
        <family val="2"/>
        <scheme val="minor"/>
      </rPr>
      <t>With use of a simple web-based vehicle booking system requesters can reserve a vehicle.  The system encourages the combining of journeys and optimises the utilisation of the vehicles.</t>
    </r>
    <r>
      <rPr>
        <b/>
        <sz val="11"/>
        <color theme="1"/>
        <rFont val="Calibri"/>
        <family val="2"/>
        <scheme val="minor"/>
      </rPr>
      <t xml:space="preserve">
                                                                                                                                                                                                                     Impact:</t>
    </r>
    <r>
      <rPr>
        <sz val="11"/>
        <color theme="1"/>
        <rFont val="Calibri"/>
        <family val="2"/>
        <scheme val="minor"/>
      </rPr>
      <t xml:space="preserve"> Fleet-sharing or car-pooling is a very simple, low cost option which can be implemented in small, medium and large fleets and can be used by individual or multiple agencies in a given location.  The concept is easy to implement, is very flexible and adaptable and yields immediate savings, and other benefits, at very low cost.</t>
    </r>
    <r>
      <rPr>
        <b/>
        <sz val="11"/>
        <color theme="1"/>
        <rFont val="Calibri"/>
        <family val="2"/>
        <scheme val="minor"/>
      </rPr>
      <t xml:space="preserve">
                                                                                                                                                                                                                                              Re-engineering:  </t>
    </r>
    <r>
      <rPr>
        <sz val="11"/>
        <color theme="1"/>
        <rFont val="Calibri"/>
        <family val="2"/>
        <scheme val="minor"/>
      </rPr>
      <t>Centralisation of the fleet management function has significant resource requirements.  In addition, a change in the organisational culture and the removal of authorities from the user level can be unpopular and needs considerable organisational will to achieve.</t>
    </r>
    <r>
      <rPr>
        <b/>
        <sz val="11"/>
        <color theme="1"/>
        <rFont val="Calibri"/>
        <family val="2"/>
        <scheme val="minor"/>
      </rPr>
      <t xml:space="preserve">
                                                                                                                                                                                                             Benefits:  </t>
    </r>
    <r>
      <rPr>
        <sz val="11"/>
        <color theme="1"/>
        <rFont val="Calibri"/>
        <family val="2"/>
        <scheme val="minor"/>
      </rPr>
      <t>By optimising the utilisation of the vehicles between the users the fleet redundancy can be reduced resulting in the need for fewer vehicles while ensuring demand is satisfied.</t>
    </r>
    <r>
      <rPr>
        <b/>
        <sz val="11"/>
        <color theme="1"/>
        <rFont val="Calibri"/>
        <family val="2"/>
        <scheme val="minor"/>
      </rPr>
      <t xml:space="preserve">
                                                                                                                                                                                                                                            Good practice examples:  </t>
    </r>
    <r>
      <rPr>
        <sz val="11"/>
        <color theme="1"/>
        <rFont val="Calibri"/>
        <family val="2"/>
        <scheme val="minor"/>
      </rPr>
      <t>UNFPA, UNICEF and UNDP have conducted a successful proof of concept project using the system in 5 countries.</t>
    </r>
    <r>
      <rPr>
        <b/>
        <sz val="11"/>
        <color theme="1"/>
        <rFont val="Calibri"/>
        <family val="2"/>
        <scheme val="minor"/>
      </rPr>
      <t xml:space="preserve">
</t>
    </r>
  </si>
  <si>
    <t xml:space="preserve">Action 4. Internal Vehicle Leasing </t>
  </si>
  <si>
    <t>Internal Vehicle Leasing</t>
  </si>
  <si>
    <r>
      <t xml:space="preserve">Overview: </t>
    </r>
    <r>
      <rPr>
        <sz val="11"/>
        <color theme="1"/>
        <rFont val="Calibri"/>
        <family val="2"/>
        <scheme val="minor"/>
      </rPr>
      <t>Under a vehicle self-insurance scheme (SIS) all vehicles are insured against third party liabilities as well as against loss or damage to the vehicle assets.  This combination ensures minimum financial risk to the organisation. Good stewardship of the organisations vehicle assets is a key responsibility of the fleet management function.</t>
    </r>
    <r>
      <rPr>
        <b/>
        <sz val="11"/>
        <color theme="1"/>
        <rFont val="Calibri"/>
        <family val="2"/>
        <scheme val="minor"/>
      </rPr>
      <t xml:space="preserve">
                                                                                                                                                               Impact: </t>
    </r>
    <r>
      <rPr>
        <sz val="11"/>
        <color theme="1"/>
        <rFont val="Calibri"/>
        <family val="2"/>
        <scheme val="minor"/>
      </rPr>
      <t>There are several distinct advantages to an organisation in self-insuring its vehicle assets over and above risk transfer (commercial insurance). With a vehicle fleets above a threshold size self-insurance is a cost-effective option.</t>
    </r>
    <r>
      <rPr>
        <b/>
        <sz val="11"/>
        <color theme="1"/>
        <rFont val="Calibri"/>
        <family val="2"/>
        <scheme val="minor"/>
      </rPr>
      <t xml:space="preserve">
                                                                                                                                                                              Re-engineering:  </t>
    </r>
    <r>
      <rPr>
        <sz val="11"/>
        <color theme="1"/>
        <rFont val="Calibri"/>
        <family val="2"/>
        <scheme val="minor"/>
      </rPr>
      <t xml:space="preserve">The establishment of a SIS requires creation of a fund which can roll-over from year to year, a contribution collection system and a claims-processing process.  </t>
    </r>
    <r>
      <rPr>
        <b/>
        <sz val="11"/>
        <color theme="1"/>
        <rFont val="Calibri"/>
        <family val="2"/>
        <scheme val="minor"/>
      </rPr>
      <t xml:space="preserve">
                                                                                                                                                                    Benefits:  </t>
    </r>
    <r>
      <rPr>
        <sz val="11"/>
        <color theme="1"/>
        <rFont val="Calibri"/>
        <family val="2"/>
        <scheme val="minor"/>
      </rPr>
      <t xml:space="preserve">The establishment of a formal cost recovery, self-insurance scheme for vehicles will improve asset control, remove uninsured losses and result in reduced programme disruption due unavailability of vehicles due to accident or total loss.                        </t>
    </r>
    <r>
      <rPr>
        <sz val="11"/>
        <color theme="0"/>
        <rFont val="Calibri"/>
        <family val="2"/>
        <scheme val="minor"/>
      </rPr>
      <t>. ..........................................................................................................</t>
    </r>
    <r>
      <rPr>
        <sz val="11"/>
        <color theme="1"/>
        <rFont val="Calibri"/>
        <family val="2"/>
        <scheme val="minor"/>
      </rPr>
      <t xml:space="preserve">                                                                                                                                                                             </t>
    </r>
    <r>
      <rPr>
        <b/>
        <sz val="11"/>
        <color theme="1"/>
        <rFont val="Calibri"/>
        <family val="2"/>
        <scheme val="minor"/>
      </rPr>
      <t xml:space="preserve">Good practice examples: </t>
    </r>
    <r>
      <rPr>
        <sz val="11"/>
        <rFont val="Calibri"/>
        <family val="2"/>
        <scheme val="minor"/>
      </rPr>
      <t>UNHCR and WFP</t>
    </r>
    <r>
      <rPr>
        <sz val="11"/>
        <color rgb="FFFF0000"/>
        <rFont val="Calibri"/>
        <family val="2"/>
        <scheme val="minor"/>
      </rPr>
      <t xml:space="preserve"> </t>
    </r>
    <r>
      <rPr>
        <sz val="11"/>
        <rFont val="Calibri"/>
        <family val="2"/>
        <scheme val="minor"/>
      </rPr>
      <t xml:space="preserve"> have run effective and successful self-insurance schemes for a number of years. </t>
    </r>
    <r>
      <rPr>
        <b/>
        <sz val="11"/>
        <color theme="1"/>
        <rFont val="Calibri"/>
        <family val="2"/>
        <scheme val="minor"/>
      </rPr>
      <t xml:space="preserve">
</t>
    </r>
  </si>
  <si>
    <r>
      <t xml:space="preserve">Overview:  </t>
    </r>
    <r>
      <rPr>
        <sz val="12"/>
        <color theme="1"/>
        <rFont val="Calibri"/>
        <family val="2"/>
        <scheme val="minor"/>
      </rPr>
      <t>Standard preventative vehicle maintenance may be expected to account for as much as 25% of the total cost of ownership.   The monitoring of maintenance and repair is critical to control and minimise these costs.</t>
    </r>
    <r>
      <rPr>
        <b/>
        <sz val="12"/>
        <color theme="1"/>
        <rFont val="Calibri"/>
        <family val="2"/>
        <scheme val="minor"/>
      </rPr>
      <t xml:space="preserve">
                                                                                                                                                                            Impact: </t>
    </r>
    <r>
      <rPr>
        <sz val="12"/>
        <color theme="1"/>
        <rFont val="Calibri"/>
        <family val="2"/>
        <scheme val="minor"/>
      </rPr>
      <t>Well controlled maintenance and repair reduces costs and prolongs the life and residual value of the vehicle asset.</t>
    </r>
    <r>
      <rPr>
        <b/>
        <sz val="12"/>
        <color theme="1"/>
        <rFont val="Calibri"/>
        <family val="2"/>
        <scheme val="minor"/>
      </rPr>
      <t xml:space="preserve">
                                                                                                                                                      Re-engineering: </t>
    </r>
    <r>
      <rPr>
        <b/>
        <sz val="12"/>
        <color rgb="FFFF0000"/>
        <rFont val="Calibri"/>
        <family val="2"/>
        <scheme val="minor"/>
      </rPr>
      <t xml:space="preserve"> </t>
    </r>
    <r>
      <rPr>
        <sz val="12"/>
        <rFont val="Calibri"/>
        <family val="2"/>
        <scheme val="minor"/>
      </rPr>
      <t>As maintenance and repair is carried out at field-level a high level of organisational fleet management is required to control effectively monitor.</t>
    </r>
    <r>
      <rPr>
        <b/>
        <sz val="12"/>
        <color theme="1"/>
        <rFont val="Calibri"/>
        <family val="2"/>
        <scheme val="minor"/>
      </rPr>
      <t xml:space="preserve">
                                                                                                                                                      Benefits:  </t>
    </r>
    <r>
      <rPr>
        <sz val="12"/>
        <color theme="1"/>
        <rFont val="Calibri"/>
        <family val="2"/>
        <scheme val="minor"/>
      </rPr>
      <t>A high level of cost reduction and a smaller increase in residual asset value.  When these two elements are combined the overall opportunity for cost reduction is significant.</t>
    </r>
    <r>
      <rPr>
        <b/>
        <sz val="12"/>
        <color theme="1"/>
        <rFont val="Calibri"/>
        <family val="2"/>
        <scheme val="minor"/>
      </rPr>
      <t xml:space="preserve">
                                                                                                                                                         Good practice examples:  </t>
    </r>
    <r>
      <rPr>
        <sz val="12"/>
        <color theme="1"/>
        <rFont val="Calibri"/>
        <family val="2"/>
        <scheme val="minor"/>
      </rPr>
      <t>UNRWA, WFP and DFS/UNDPKO have some level of managed vehicle maintenance and repair.</t>
    </r>
    <r>
      <rPr>
        <b/>
        <sz val="12"/>
        <color theme="1"/>
        <rFont val="Calibri"/>
        <family val="2"/>
        <scheme val="minor"/>
      </rPr>
      <t xml:space="preserve">
</t>
    </r>
  </si>
  <si>
    <t>Action 4. Internal Vehicle Leasing</t>
  </si>
  <si>
    <r>
      <t xml:space="preserve">Light Vehicle life cycle </t>
    </r>
    <r>
      <rPr>
        <sz val="10"/>
        <rFont val="Calibri"/>
        <family val="2"/>
        <scheme val="minor"/>
      </rPr>
      <t>(the tool will only work if either one of the following values is entered: 5,6,7 or 8 years)</t>
    </r>
  </si>
  <si>
    <r>
      <rPr>
        <b/>
        <i/>
        <sz val="26"/>
        <color theme="1"/>
        <rFont val="Calibri (Body)"/>
      </rPr>
      <t>Driving Down Vehicle Fleet Costs:
Total Cost of Ownership Reduction using the Fleet Management Framework</t>
    </r>
    <r>
      <rPr>
        <b/>
        <i/>
        <sz val="26"/>
        <color theme="1"/>
        <rFont val="Calibri"/>
        <family val="2"/>
        <scheme val="minor"/>
      </rPr>
      <t xml:space="preserve">
</t>
    </r>
  </si>
  <si>
    <t>The Fleet Management Framework is set up to analayse the light vehicle fleet of the organisation.   Most organisations also operate fleets which include armoured vehicles, trucks, buses and other equipment with have very different costs models and are operated under different circumstances.  The FMF can be used to understand the costs an cost-redcution opportunities for AV fleets and truck fleets. However, it is important to separate the calculations of different types of vehicles</t>
  </si>
  <si>
    <t>How to use the tool</t>
  </si>
  <si>
    <t xml:space="preserve">     Step 2 - Enter Fleet Data</t>
  </si>
  <si>
    <t xml:space="preserve">     Step 6 - Assessment Summary</t>
  </si>
  <si>
    <t>The Assessment Summary provides a printable, single page high-level summary of the analysis and cost reduction opportunities.</t>
  </si>
  <si>
    <r>
      <t xml:space="preserve">Overview:  </t>
    </r>
    <r>
      <rPr>
        <sz val="11"/>
        <color theme="1"/>
        <rFont val="Calibri"/>
        <family val="2"/>
        <scheme val="minor"/>
      </rPr>
      <t xml:space="preserve">Vehicle acquisition and ownership is removed from the user level and managed by the centralised fleet management function.  Vehicles are then rented to the operations for any period from, for example, 6 months to 5 years. </t>
    </r>
    <r>
      <rPr>
        <b/>
        <sz val="11"/>
        <color theme="1"/>
        <rFont val="Calibri"/>
        <family val="2"/>
        <scheme val="minor"/>
      </rPr>
      <t xml:space="preserve">
                                                                                                                                                                                                Impact:  </t>
    </r>
    <r>
      <rPr>
        <sz val="11"/>
        <color theme="1"/>
        <rFont val="Calibri"/>
        <family val="2"/>
        <scheme val="minor"/>
      </rPr>
      <t xml:space="preserve">Internal vehicle rental schemes are complex and require a long-term strategic approaches to vehicle provision.  However, the resulting  long-term and recurrent structural reduction in fleet costs. </t>
    </r>
    <r>
      <rPr>
        <b/>
        <sz val="11"/>
        <color theme="1"/>
        <rFont val="Calibri"/>
        <family val="2"/>
        <scheme val="minor"/>
      </rPr>
      <t xml:space="preserve">
                                                                                                                                                                                               Re-engineering:  </t>
    </r>
    <r>
      <rPr>
        <sz val="11"/>
        <color theme="1"/>
        <rFont val="Calibri"/>
        <family val="2"/>
        <scheme val="minor"/>
      </rPr>
      <t>Vehicle leasing requires a seismic shift in the way in which an organisation manages its vehicles and may meet resistance from the user.  Internal leasing effectively creates a ‘business unit’ within an otherwise non-profit organisation.  This may require specific process and procedures for handling the budget and finance in the organisation.</t>
    </r>
    <r>
      <rPr>
        <b/>
        <sz val="11"/>
        <color theme="1"/>
        <rFont val="Calibri"/>
        <family val="2"/>
        <scheme val="minor"/>
      </rPr>
      <t xml:space="preserve">
                                                                                                                                                                                              Benefits:  </t>
    </r>
    <r>
      <rPr>
        <sz val="11"/>
        <color theme="1"/>
        <rFont val="Calibri"/>
        <family val="2"/>
        <scheme val="minor"/>
      </rPr>
      <t>Long-term reduction the capital cost of vehicles to the organisation.  The capital cost of a vehicle is the largest single component of the total cost of ownership (TCO).  The introduction of such an Internal Vehicle Leasing scheme one of the largest and most sustainable cost-saving interventions.</t>
    </r>
    <r>
      <rPr>
        <b/>
        <sz val="11"/>
        <color theme="1"/>
        <rFont val="Calibri"/>
        <family val="2"/>
        <scheme val="minor"/>
      </rPr>
      <t xml:space="preserve">
                                                                                                                                                                                            Good practice examples:  </t>
    </r>
    <r>
      <rPr>
        <sz val="11"/>
        <color theme="1"/>
        <rFont val="Calibri"/>
        <family val="2"/>
        <scheme val="minor"/>
      </rPr>
      <t>WFP and UNHCR operate mature internal vehicle leasing schemes.</t>
    </r>
    <r>
      <rPr>
        <b/>
        <sz val="11"/>
        <color theme="1"/>
        <rFont val="Calibri"/>
        <family val="2"/>
        <scheme val="minor"/>
      </rPr>
      <t xml:space="preserve">
</t>
    </r>
  </si>
  <si>
    <t>TABLE FOR GRAPH</t>
  </si>
  <si>
    <t>The FMF (Fleet Management Framework) worksheet lists all the Actions and demonstrates the theoretical cost reductions that can be achieved over a fleet 5-year cycle based on the organisation’s fleet size. The 5-year cycle is chosen as most organisations use 5 years as the standard vehicle lifetime.</t>
  </si>
  <si>
    <t>Vehicle Life 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</si>
</sst>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_);\(&quot;$&quot;#,##0\)"/>
    <numFmt numFmtId="165" formatCode="&quot;$&quot;#,##0"/>
    <numFmt numFmtId="166" formatCode="0.000000000000000%"/>
    <numFmt numFmtId="167" formatCode="&quot;$&quot;#,##0.00"/>
  </numFmts>
  <fonts count="68">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20"/>
      <color theme="1"/>
      <name val="Calibri"/>
      <family val="2"/>
      <scheme val="minor"/>
    </font>
    <font>
      <u/>
      <sz val="11"/>
      <color theme="10"/>
      <name val="Calibri"/>
      <family val="2"/>
      <scheme val="minor"/>
    </font>
    <font>
      <b/>
      <sz val="11"/>
      <color theme="1"/>
      <name val="Calibri"/>
      <family val="2"/>
      <scheme val="minor"/>
    </font>
    <font>
      <b/>
      <u/>
      <sz val="11"/>
      <color theme="1"/>
      <name val="Calibri"/>
      <family val="2"/>
      <scheme val="minor"/>
    </font>
    <font>
      <b/>
      <sz val="14"/>
      <color theme="1"/>
      <name val="Calibri"/>
      <family val="2"/>
      <scheme val="minor"/>
    </font>
    <font>
      <sz val="11"/>
      <color theme="0"/>
      <name val="Calibri"/>
      <family val="2"/>
      <scheme val="minor"/>
    </font>
    <font>
      <sz val="9"/>
      <color indexed="81"/>
      <name val="Tahoma"/>
      <family val="2"/>
    </font>
    <font>
      <b/>
      <sz val="9"/>
      <color indexed="81"/>
      <name val="Tahoma"/>
      <family val="2"/>
    </font>
    <font>
      <b/>
      <u/>
      <sz val="11"/>
      <name val="Calibri"/>
      <family val="2"/>
      <scheme val="minor"/>
    </font>
    <font>
      <b/>
      <sz val="12"/>
      <color theme="1"/>
      <name val="Calibri"/>
      <family val="2"/>
      <scheme val="minor"/>
    </font>
    <font>
      <sz val="14"/>
      <color theme="1"/>
      <name val="Calibri"/>
      <family val="2"/>
      <scheme val="minor"/>
    </font>
    <font>
      <sz val="11"/>
      <name val="Calibri"/>
      <family val="2"/>
      <scheme val="minor"/>
    </font>
    <font>
      <u/>
      <sz val="14"/>
      <color theme="10"/>
      <name val="Calibri"/>
      <family val="2"/>
      <scheme val="minor"/>
    </font>
    <font>
      <b/>
      <sz val="16"/>
      <color theme="1"/>
      <name val="Calibri"/>
      <family val="2"/>
      <scheme val="minor"/>
    </font>
    <font>
      <b/>
      <sz val="18"/>
      <color theme="1"/>
      <name val="Calibri"/>
      <family val="2"/>
      <scheme val="minor"/>
    </font>
    <font>
      <u/>
      <sz val="11"/>
      <color theme="11"/>
      <name val="Calibri"/>
      <family val="2"/>
      <scheme val="minor"/>
    </font>
    <font>
      <b/>
      <sz val="20"/>
      <color rgb="FF000000"/>
      <name val="Calibri"/>
      <family val="2"/>
      <scheme val="minor"/>
    </font>
    <font>
      <sz val="14"/>
      <color rgb="FFFF0000"/>
      <name val="Calibri"/>
      <family val="2"/>
      <scheme val="minor"/>
    </font>
    <font>
      <sz val="11"/>
      <color rgb="FFFF0000"/>
      <name val="Calibri"/>
      <family val="2"/>
      <scheme val="minor"/>
    </font>
    <font>
      <b/>
      <sz val="13"/>
      <color theme="1"/>
      <name val="Calibri"/>
      <family val="2"/>
      <scheme val="minor"/>
    </font>
    <font>
      <sz val="13"/>
      <color theme="1"/>
      <name val="Calibri"/>
      <family val="2"/>
      <scheme val="minor"/>
    </font>
    <font>
      <b/>
      <u/>
      <sz val="12"/>
      <color theme="1"/>
      <name val="Calibri"/>
      <family val="2"/>
      <scheme val="minor"/>
    </font>
    <font>
      <u/>
      <sz val="16"/>
      <color theme="10"/>
      <name val="Calibri"/>
      <family val="2"/>
      <scheme val="minor"/>
    </font>
    <font>
      <b/>
      <sz val="12"/>
      <color rgb="FFFF0000"/>
      <name val="Calibri"/>
      <family val="2"/>
      <scheme val="minor"/>
    </font>
    <font>
      <sz val="8"/>
      <name val="Calibri"/>
      <family val="2"/>
      <scheme val="minor"/>
    </font>
    <font>
      <b/>
      <sz val="28"/>
      <name val="Calibri"/>
      <family val="2"/>
      <scheme val="minor"/>
    </font>
    <font>
      <sz val="11"/>
      <color theme="0" tint="-0.249977111117893"/>
      <name val="Calibri"/>
      <family val="2"/>
      <scheme val="minor"/>
    </font>
    <font>
      <b/>
      <sz val="28"/>
      <color theme="1"/>
      <name val="Calibri"/>
      <family val="2"/>
      <scheme val="minor"/>
    </font>
    <font>
      <b/>
      <sz val="14"/>
      <name val="Calibri"/>
      <family val="2"/>
      <scheme val="minor"/>
    </font>
    <font>
      <b/>
      <sz val="14"/>
      <color theme="0"/>
      <name val="Calibri"/>
      <family val="2"/>
      <scheme val="minor"/>
    </font>
    <font>
      <b/>
      <sz val="16"/>
      <color theme="0"/>
      <name val="Calibri"/>
      <family val="2"/>
      <scheme val="minor"/>
    </font>
    <font>
      <sz val="16"/>
      <name val="Calibri"/>
      <family val="2"/>
      <scheme val="minor"/>
    </font>
    <font>
      <sz val="12"/>
      <name val="Calibri"/>
      <family val="2"/>
      <scheme val="minor"/>
    </font>
    <font>
      <sz val="11"/>
      <color theme="2" tint="-0.249977111117893"/>
      <name val="Calibri"/>
      <family val="2"/>
      <scheme val="minor"/>
    </font>
    <font>
      <b/>
      <sz val="12"/>
      <color theme="2" tint="-0.249977111117893"/>
      <name val="Calibri"/>
      <family val="2"/>
      <scheme val="minor"/>
    </font>
    <font>
      <b/>
      <sz val="11"/>
      <color theme="0" tint="-0.249977111117893"/>
      <name val="Calibri"/>
      <family val="2"/>
      <scheme val="minor"/>
    </font>
    <font>
      <b/>
      <sz val="25"/>
      <color theme="0" tint="-0.249977111117893"/>
      <name val="Calibri"/>
      <family val="2"/>
      <scheme val="minor"/>
    </font>
    <font>
      <sz val="12"/>
      <color theme="0"/>
      <name val="Calibri"/>
      <family val="2"/>
      <scheme val="minor"/>
    </font>
    <font>
      <b/>
      <sz val="11"/>
      <name val="Calibri"/>
      <family val="2"/>
      <scheme val="minor"/>
    </font>
    <font>
      <b/>
      <i/>
      <sz val="14"/>
      <color theme="1"/>
      <name val="Calibri"/>
      <family val="2"/>
      <scheme val="minor"/>
    </font>
    <font>
      <b/>
      <sz val="16"/>
      <color theme="1"/>
      <name val="Calibri (Body)"/>
    </font>
    <font>
      <sz val="11"/>
      <color rgb="FF000000"/>
      <name val="Calibri"/>
      <family val="2"/>
      <scheme val="minor"/>
    </font>
    <font>
      <i/>
      <sz val="22"/>
      <color theme="1"/>
      <name val="Calibri"/>
      <family val="2"/>
      <scheme val="minor"/>
    </font>
    <font>
      <i/>
      <sz val="26"/>
      <color theme="1"/>
      <name val="Calibri"/>
      <family val="2"/>
      <scheme val="minor"/>
    </font>
    <font>
      <sz val="12"/>
      <color theme="0" tint="-0.249977111117893"/>
      <name val="Calibri"/>
      <family val="2"/>
      <scheme val="minor"/>
    </font>
    <font>
      <b/>
      <sz val="18"/>
      <name val="Calibri"/>
      <family val="2"/>
      <scheme val="minor"/>
    </font>
    <font>
      <sz val="10"/>
      <color theme="1"/>
      <name val="Calibri"/>
      <family val="2"/>
      <scheme val="minor"/>
    </font>
    <font>
      <sz val="10"/>
      <name val="Calibri"/>
      <family val="2"/>
      <scheme val="minor"/>
    </font>
    <font>
      <b/>
      <sz val="12"/>
      <color theme="0" tint="-0.249977111117893"/>
      <name val="Calibri"/>
      <family val="2"/>
      <scheme val="minor"/>
    </font>
    <font>
      <b/>
      <sz val="10"/>
      <name val="Calibri"/>
      <family val="2"/>
      <scheme val="minor"/>
    </font>
    <font>
      <b/>
      <sz val="10"/>
      <color theme="1"/>
      <name val="Calibri"/>
      <family val="2"/>
      <scheme val="minor"/>
    </font>
    <font>
      <b/>
      <sz val="11"/>
      <color rgb="FFFF0000"/>
      <name val="Calibri"/>
      <family val="2"/>
      <scheme val="minor"/>
    </font>
    <font>
      <sz val="22"/>
      <color theme="0"/>
      <name val="Calibri"/>
      <family val="2"/>
      <scheme val="minor"/>
    </font>
    <font>
      <sz val="24"/>
      <color theme="0"/>
      <name val="Calibri"/>
      <family val="2"/>
      <scheme val="minor"/>
    </font>
    <font>
      <b/>
      <sz val="12"/>
      <color rgb="FFFF0000"/>
      <name val="Calibri (Body)"/>
    </font>
    <font>
      <b/>
      <i/>
      <sz val="26"/>
      <color theme="1"/>
      <name val="Calibri"/>
      <family val="2"/>
      <scheme val="minor"/>
    </font>
    <font>
      <b/>
      <i/>
      <sz val="26"/>
      <color theme="1"/>
      <name val="Calibri (Body)"/>
    </font>
    <font>
      <b/>
      <sz val="11"/>
      <color theme="0"/>
      <name val="Calibri"/>
      <family val="2"/>
      <scheme val="minor"/>
    </font>
    <font>
      <b/>
      <sz val="12"/>
      <color theme="0"/>
      <name val="Calibri"/>
      <family val="2"/>
      <scheme val="minor"/>
    </font>
  </fonts>
  <fills count="15">
    <fill>
      <patternFill patternType="none"/>
    </fill>
    <fill>
      <patternFill patternType="gray125"/>
    </fill>
    <fill>
      <patternFill patternType="solid">
        <fgColor rgb="FF00B0F0"/>
        <bgColor indexed="64"/>
      </patternFill>
    </fill>
    <fill>
      <patternFill patternType="solid">
        <fgColor theme="2" tint="-0.249977111117893"/>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FFC000"/>
        <bgColor indexed="64"/>
      </patternFill>
    </fill>
  </fills>
  <borders count="5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medium">
        <color auto="1"/>
      </left>
      <right style="medium">
        <color auto="1"/>
      </right>
      <top/>
      <bottom style="thin">
        <color auto="1"/>
      </bottom>
      <diagonal/>
    </border>
    <border>
      <left/>
      <right/>
      <top style="medium">
        <color auto="1"/>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style="thin">
        <color auto="1"/>
      </right>
      <top/>
      <bottom/>
      <diagonal/>
    </border>
    <border>
      <left style="medium">
        <color auto="1"/>
      </left>
      <right/>
      <top/>
      <bottom/>
      <diagonal/>
    </border>
    <border>
      <left/>
      <right style="thick">
        <color auto="1"/>
      </right>
      <top/>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thick">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ck">
        <color rgb="FFC00000"/>
      </left>
      <right style="thick">
        <color rgb="FFC00000"/>
      </right>
      <top/>
      <bottom/>
      <diagonal/>
    </border>
    <border>
      <left style="thick">
        <color rgb="FFC00000"/>
      </left>
      <right style="thick">
        <color rgb="FFC00000"/>
      </right>
      <top style="thin">
        <color auto="1"/>
      </top>
      <bottom style="thin">
        <color auto="1"/>
      </bottom>
      <diagonal/>
    </border>
    <border>
      <left style="thick">
        <color rgb="FFC00000"/>
      </left>
      <right style="thick">
        <color rgb="FFC00000"/>
      </right>
      <top style="thin">
        <color auto="1"/>
      </top>
      <bottom style="thick">
        <color rgb="FFC00000"/>
      </bottom>
      <diagonal/>
    </border>
    <border>
      <left style="thin">
        <color auto="1"/>
      </left>
      <right style="thin">
        <color auto="1"/>
      </right>
      <top style="thick">
        <color auto="1"/>
      </top>
      <bottom style="thin">
        <color auto="1"/>
      </bottom>
      <diagonal/>
    </border>
    <border>
      <left style="medium">
        <color indexed="64"/>
      </left>
      <right style="medium">
        <color indexed="64"/>
      </right>
      <top/>
      <bottom style="medium">
        <color indexed="64"/>
      </bottom>
      <diagonal/>
    </border>
  </borders>
  <cellStyleXfs count="8">
    <xf numFmtId="0" fontId="0" fillId="0" borderId="0"/>
    <xf numFmtId="0" fontId="1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588">
    <xf numFmtId="0" fontId="0" fillId="0" borderId="0" xfId="0"/>
    <xf numFmtId="165" fontId="0" fillId="0" borderId="0" xfId="0" applyNumberFormat="1"/>
    <xf numFmtId="10" fontId="0" fillId="0" borderId="0" xfId="0" applyNumberFormat="1"/>
    <xf numFmtId="9" fontId="0" fillId="0" borderId="0" xfId="0" applyNumberFormat="1"/>
    <xf numFmtId="0" fontId="0" fillId="0" borderId="0" xfId="0" applyAlignment="1">
      <alignment horizontal="left"/>
    </xf>
    <xf numFmtId="0" fontId="0" fillId="0" borderId="0" xfId="0" applyNumberFormat="1"/>
    <xf numFmtId="0" fontId="10" fillId="0" borderId="0" xfId="1"/>
    <xf numFmtId="0" fontId="0" fillId="0" borderId="0" xfId="0"/>
    <xf numFmtId="165" fontId="0" fillId="0" borderId="0" xfId="0" applyNumberFormat="1"/>
    <xf numFmtId="0" fontId="0" fillId="0" borderId="2" xfId="0" applyBorder="1"/>
    <xf numFmtId="165" fontId="0" fillId="0" borderId="2" xfId="0" applyNumberFormat="1" applyBorder="1"/>
    <xf numFmtId="0" fontId="0" fillId="0" borderId="0" xfId="0" applyBorder="1"/>
    <xf numFmtId="0" fontId="0" fillId="0" borderId="9" xfId="0" applyBorder="1"/>
    <xf numFmtId="165" fontId="0" fillId="0" borderId="9" xfId="0" applyNumberFormat="1" applyBorder="1"/>
    <xf numFmtId="0" fontId="11" fillId="3" borderId="0" xfId="0" applyFont="1" applyFill="1"/>
    <xf numFmtId="0" fontId="11" fillId="0" borderId="0" xfId="0" applyFont="1"/>
    <xf numFmtId="0" fontId="11" fillId="0" borderId="9" xfId="0" applyFont="1" applyBorder="1"/>
    <xf numFmtId="0" fontId="11" fillId="2" borderId="0" xfId="0" applyFont="1" applyFill="1"/>
    <xf numFmtId="0" fontId="0" fillId="0" borderId="0" xfId="0" applyAlignment="1">
      <alignment horizontal="center" wrapText="1"/>
    </xf>
    <xf numFmtId="0" fontId="0" fillId="0" borderId="2" xfId="0" applyFill="1" applyBorder="1"/>
    <xf numFmtId="165" fontId="0" fillId="0" borderId="0" xfId="0" applyNumberFormat="1" applyAlignment="1">
      <alignment horizontal="center"/>
    </xf>
    <xf numFmtId="0" fontId="0" fillId="0" borderId="0" xfId="0"/>
    <xf numFmtId="165" fontId="0" fillId="0" borderId="0" xfId="0" applyNumberFormat="1"/>
    <xf numFmtId="165" fontId="0" fillId="0" borderId="2" xfId="0" applyNumberFormat="1" applyBorder="1"/>
    <xf numFmtId="165" fontId="11" fillId="0" borderId="9" xfId="0" applyNumberFormat="1" applyFont="1" applyBorder="1"/>
    <xf numFmtId="10" fontId="11" fillId="0" borderId="9" xfId="0" applyNumberFormat="1" applyFont="1" applyBorder="1"/>
    <xf numFmtId="0" fontId="0" fillId="0" borderId="0" xfId="0" applyFill="1"/>
    <xf numFmtId="0" fontId="11" fillId="0" borderId="0" xfId="0" applyFont="1" applyFill="1"/>
    <xf numFmtId="0" fontId="0" fillId="0" borderId="0" xfId="0" applyFill="1" applyBorder="1"/>
    <xf numFmtId="165" fontId="0" fillId="0" borderId="5" xfId="0" applyNumberFormat="1" applyBorder="1"/>
    <xf numFmtId="0" fontId="11" fillId="0" borderId="0" xfId="0" applyFont="1" applyBorder="1"/>
    <xf numFmtId="10" fontId="11" fillId="0" borderId="0" xfId="0" applyNumberFormat="1" applyFont="1" applyBorder="1"/>
    <xf numFmtId="0" fontId="11" fillId="0" borderId="0" xfId="0" applyFont="1" applyFill="1" applyAlignment="1">
      <alignment horizontal="center"/>
    </xf>
    <xf numFmtId="165" fontId="0" fillId="0" borderId="0" xfId="0" applyNumberFormat="1" applyFill="1"/>
    <xf numFmtId="0" fontId="11" fillId="0" borderId="0" xfId="0" applyFont="1" applyFill="1" applyAlignment="1">
      <alignment wrapText="1"/>
    </xf>
    <xf numFmtId="165" fontId="0" fillId="0" borderId="0" xfId="0" applyNumberFormat="1" applyBorder="1"/>
    <xf numFmtId="1" fontId="0" fillId="0" borderId="9" xfId="0" applyNumberFormat="1" applyBorder="1"/>
    <xf numFmtId="165" fontId="11" fillId="0" borderId="0" xfId="0" applyNumberFormat="1" applyFont="1" applyBorder="1"/>
    <xf numFmtId="0" fontId="0" fillId="0" borderId="9" xfId="0" applyBorder="1" applyAlignment="1"/>
    <xf numFmtId="9" fontId="0" fillId="0" borderId="0" xfId="0" applyNumberFormat="1" applyBorder="1"/>
    <xf numFmtId="0" fontId="19" fillId="0" borderId="9" xfId="0" applyFont="1" applyFill="1" applyBorder="1" applyAlignment="1">
      <alignment horizontal="center"/>
    </xf>
    <xf numFmtId="0" fontId="11" fillId="0" borderId="9" xfId="0" applyFont="1" applyFill="1" applyBorder="1" applyAlignment="1">
      <alignment horizontal="center"/>
    </xf>
    <xf numFmtId="0" fontId="0" fillId="2" borderId="0" xfId="0" applyFill="1"/>
    <xf numFmtId="9" fontId="0" fillId="0" borderId="9" xfId="0" applyNumberFormat="1" applyBorder="1"/>
    <xf numFmtId="0" fontId="0" fillId="0" borderId="5" xfId="0" applyBorder="1"/>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30" xfId="0" applyFont="1" applyFill="1" applyBorder="1" applyAlignment="1">
      <alignment horizontal="center" vertical="center"/>
    </xf>
    <xf numFmtId="0" fontId="19" fillId="0" borderId="18" xfId="0" applyFont="1" applyFill="1" applyBorder="1" applyAlignment="1">
      <alignment horizontal="center" vertical="center"/>
    </xf>
    <xf numFmtId="0" fontId="22" fillId="0" borderId="24" xfId="0" applyFont="1" applyFill="1" applyBorder="1" applyAlignment="1">
      <alignment horizontal="center"/>
    </xf>
    <xf numFmtId="0" fontId="22" fillId="0" borderId="26" xfId="0" applyFont="1" applyFill="1" applyBorder="1" applyAlignment="1">
      <alignment horizontal="center"/>
    </xf>
    <xf numFmtId="0" fontId="22" fillId="0" borderId="23" xfId="0" applyFont="1" applyFill="1" applyBorder="1" applyAlignment="1">
      <alignment horizontal="center"/>
    </xf>
    <xf numFmtId="0" fontId="22" fillId="0" borderId="25" xfId="0" applyFont="1" applyFill="1" applyBorder="1" applyAlignment="1">
      <alignment horizontal="center"/>
    </xf>
    <xf numFmtId="0" fontId="22" fillId="0" borderId="30" xfId="0" applyFont="1" applyFill="1" applyBorder="1" applyAlignment="1">
      <alignment horizontal="center"/>
    </xf>
    <xf numFmtId="0" fontId="0" fillId="0" borderId="23" xfId="0" applyFill="1" applyBorder="1" applyAlignment="1">
      <alignment horizontal="center"/>
    </xf>
    <xf numFmtId="0" fontId="22" fillId="0" borderId="9" xfId="0" applyFont="1" applyFill="1" applyBorder="1" applyAlignment="1">
      <alignment horizontal="center"/>
    </xf>
    <xf numFmtId="0" fontId="11" fillId="0" borderId="0" xfId="0" applyFont="1" applyAlignment="1">
      <alignment horizontal="left"/>
    </xf>
    <xf numFmtId="0" fontId="22" fillId="0" borderId="18" xfId="0" applyFont="1" applyFill="1" applyBorder="1" applyAlignment="1">
      <alignment horizontal="center"/>
    </xf>
    <xf numFmtId="0" fontId="22" fillId="0" borderId="9" xfId="0" applyFont="1" applyFill="1" applyBorder="1" applyAlignment="1">
      <alignment horizontal="center" vertical="center"/>
    </xf>
    <xf numFmtId="0" fontId="0" fillId="0" borderId="20" xfId="0" applyBorder="1"/>
    <xf numFmtId="165" fontId="0" fillId="0" borderId="20" xfId="0" applyNumberFormat="1" applyBorder="1"/>
    <xf numFmtId="0" fontId="11" fillId="0" borderId="9" xfId="0" applyFont="1" applyFill="1" applyBorder="1" applyAlignment="1">
      <alignment horizontal="center" wrapText="1"/>
    </xf>
    <xf numFmtId="0" fontId="11" fillId="0" borderId="9" xfId="0" applyFont="1" applyFill="1" applyBorder="1"/>
    <xf numFmtId="165" fontId="13" fillId="0" borderId="14" xfId="0" applyNumberFormat="1" applyFont="1" applyFill="1" applyBorder="1" applyAlignment="1">
      <alignment horizontal="left"/>
    </xf>
    <xf numFmtId="0" fontId="0" fillId="7" borderId="0" xfId="0" applyFill="1"/>
    <xf numFmtId="0" fontId="31" fillId="7" borderId="0" xfId="1" applyFont="1" applyFill="1"/>
    <xf numFmtId="0" fontId="9" fillId="7" borderId="0" xfId="0" applyFont="1" applyFill="1" applyBorder="1" applyAlignment="1">
      <alignment horizontal="center" vertical="center"/>
    </xf>
    <xf numFmtId="165" fontId="11" fillId="7" borderId="0" xfId="0" applyNumberFormat="1" applyFont="1" applyFill="1" applyBorder="1" applyAlignment="1">
      <alignment horizontal="center"/>
    </xf>
    <xf numFmtId="165" fontId="0" fillId="7" borderId="0" xfId="0" applyNumberFormat="1" applyFill="1" applyAlignment="1">
      <alignment horizontal="center"/>
    </xf>
    <xf numFmtId="0" fontId="11" fillId="7" borderId="0" xfId="0" applyFont="1" applyFill="1" applyBorder="1" applyAlignment="1"/>
    <xf numFmtId="10" fontId="11" fillId="7" borderId="0" xfId="0" applyNumberFormat="1" applyFont="1" applyFill="1" applyBorder="1"/>
    <xf numFmtId="165" fontId="11" fillId="7" borderId="0" xfId="0" applyNumberFormat="1" applyFont="1" applyFill="1" applyBorder="1"/>
    <xf numFmtId="165" fontId="11" fillId="7" borderId="0" xfId="0" applyNumberFormat="1" applyFont="1" applyFill="1" applyBorder="1" applyAlignment="1"/>
    <xf numFmtId="165" fontId="0" fillId="7" borderId="0" xfId="0" applyNumberFormat="1" applyFill="1" applyBorder="1" applyAlignment="1">
      <alignment horizontal="center"/>
    </xf>
    <xf numFmtId="0" fontId="0" fillId="7" borderId="0" xfId="0" applyFill="1" applyBorder="1"/>
    <xf numFmtId="165" fontId="13" fillId="7" borderId="0" xfId="0" applyNumberFormat="1" applyFont="1" applyFill="1" applyBorder="1" applyAlignment="1">
      <alignment horizontal="center"/>
    </xf>
    <xf numFmtId="0" fontId="13" fillId="7" borderId="0" xfId="0" applyFont="1" applyFill="1" applyBorder="1" applyAlignment="1"/>
    <xf numFmtId="165" fontId="19" fillId="7" borderId="0" xfId="0" applyNumberFormat="1" applyFont="1" applyFill="1" applyBorder="1" applyAlignment="1">
      <alignment horizontal="center"/>
    </xf>
    <xf numFmtId="165" fontId="19" fillId="7" borderId="0" xfId="0" applyNumberFormat="1" applyFont="1" applyFill="1" applyBorder="1"/>
    <xf numFmtId="166" fontId="0" fillId="7" borderId="0" xfId="0" applyNumberFormat="1" applyFill="1"/>
    <xf numFmtId="0" fontId="11" fillId="7" borderId="0" xfId="0" applyFont="1" applyFill="1" applyAlignment="1"/>
    <xf numFmtId="0" fontId="20" fillId="7" borderId="0" xfId="0" applyFont="1" applyFill="1"/>
    <xf numFmtId="0" fontId="14" fillId="7" borderId="0" xfId="0" applyFont="1" applyFill="1"/>
    <xf numFmtId="0" fontId="20" fillId="7" borderId="0" xfId="0" applyFont="1" applyFill="1" applyAlignment="1">
      <alignment horizontal="center"/>
    </xf>
    <xf numFmtId="165" fontId="20" fillId="7" borderId="0" xfId="0" applyNumberFormat="1" applyFont="1" applyFill="1"/>
    <xf numFmtId="165" fontId="0" fillId="7" borderId="0" xfId="0" applyNumberFormat="1" applyFill="1"/>
    <xf numFmtId="9" fontId="20" fillId="7" borderId="0" xfId="0" applyNumberFormat="1" applyFont="1" applyFill="1"/>
    <xf numFmtId="0" fontId="35" fillId="7" borderId="0" xfId="0" applyFont="1" applyFill="1"/>
    <xf numFmtId="0" fontId="39" fillId="9" borderId="32" xfId="0" applyFont="1" applyFill="1" applyBorder="1" applyAlignment="1">
      <alignment vertical="center"/>
    </xf>
    <xf numFmtId="165" fontId="40" fillId="0" borderId="32" xfId="0" applyNumberFormat="1" applyFont="1" applyFill="1" applyBorder="1" applyAlignment="1">
      <alignment horizontal="center"/>
    </xf>
    <xf numFmtId="0" fontId="36" fillId="7" borderId="0" xfId="0" applyFont="1" applyFill="1" applyBorder="1" applyAlignment="1">
      <alignment vertical="center"/>
    </xf>
    <xf numFmtId="165" fontId="13" fillId="0" borderId="16" xfId="0" applyNumberFormat="1" applyFont="1" applyFill="1" applyBorder="1" applyAlignment="1">
      <alignment horizontal="left"/>
    </xf>
    <xf numFmtId="0" fontId="18" fillId="7" borderId="0" xfId="0" applyFont="1" applyFill="1" applyAlignment="1">
      <alignment horizontal="center"/>
    </xf>
    <xf numFmtId="0" fontId="18" fillId="7" borderId="0" xfId="0" applyFont="1" applyFill="1"/>
    <xf numFmtId="0" fontId="0" fillId="7" borderId="0" xfId="0" applyFill="1" applyAlignment="1">
      <alignment horizontal="center"/>
    </xf>
    <xf numFmtId="0" fontId="26" fillId="7" borderId="0" xfId="0" applyFont="1" applyFill="1"/>
    <xf numFmtId="0" fontId="39" fillId="8" borderId="23" xfId="0" applyFont="1" applyFill="1" applyBorder="1" applyAlignment="1">
      <alignment vertical="center"/>
    </xf>
    <xf numFmtId="0" fontId="38" fillId="8" borderId="23" xfId="0" applyFont="1" applyFill="1" applyBorder="1" applyAlignment="1">
      <alignment vertical="center"/>
    </xf>
    <xf numFmtId="0" fontId="38" fillId="8" borderId="29" xfId="0" applyFont="1" applyFill="1" applyBorder="1" applyAlignment="1">
      <alignment vertical="center"/>
    </xf>
    <xf numFmtId="0" fontId="38" fillId="8" borderId="24" xfId="0" applyFont="1" applyFill="1" applyBorder="1" applyAlignment="1">
      <alignment vertical="center"/>
    </xf>
    <xf numFmtId="0" fontId="38" fillId="8" borderId="30" xfId="0" applyFont="1" applyFill="1" applyBorder="1" applyAlignment="1">
      <alignment vertical="center"/>
    </xf>
    <xf numFmtId="0" fontId="38" fillId="8" borderId="17" xfId="0" applyFont="1" applyFill="1" applyBorder="1" applyAlignment="1">
      <alignment vertical="center"/>
    </xf>
    <xf numFmtId="0" fontId="38" fillId="8" borderId="18" xfId="0" applyFont="1" applyFill="1" applyBorder="1" applyAlignment="1">
      <alignment horizontal="center" vertical="center"/>
    </xf>
    <xf numFmtId="0" fontId="38" fillId="8" borderId="23" xfId="0" applyFont="1" applyFill="1" applyBorder="1" applyAlignment="1">
      <alignment horizontal="center" vertical="center"/>
    </xf>
    <xf numFmtId="0" fontId="19" fillId="0" borderId="23"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0" borderId="33" xfId="0" applyFont="1" applyFill="1" applyBorder="1" applyAlignment="1">
      <alignment horizontal="left" wrapText="1"/>
    </xf>
    <xf numFmtId="0" fontId="13" fillId="0" borderId="33" xfId="0" applyFont="1" applyFill="1" applyBorder="1" applyAlignment="1">
      <alignment horizontal="left"/>
    </xf>
    <xf numFmtId="0" fontId="13" fillId="0" borderId="28" xfId="0" applyFont="1" applyFill="1" applyBorder="1" applyAlignment="1">
      <alignment horizontal="left"/>
    </xf>
    <xf numFmtId="0" fontId="10" fillId="3" borderId="0" xfId="1" applyFill="1"/>
    <xf numFmtId="0" fontId="0" fillId="3" borderId="0" xfId="0" applyFill="1"/>
    <xf numFmtId="0" fontId="9" fillId="3" borderId="7" xfId="0" applyFont="1" applyFill="1" applyBorder="1" applyAlignment="1">
      <alignment vertical="center"/>
    </xf>
    <xf numFmtId="0" fontId="11" fillId="3" borderId="0" xfId="0" applyFont="1" applyFill="1" applyBorder="1"/>
    <xf numFmtId="165" fontId="11" fillId="3" borderId="0" xfId="0" applyNumberFormat="1" applyFont="1" applyFill="1" applyBorder="1"/>
    <xf numFmtId="0" fontId="17" fillId="3" borderId="0" xfId="1" applyFont="1" applyFill="1"/>
    <xf numFmtId="10" fontId="11" fillId="3" borderId="0" xfId="0" applyNumberFormat="1" applyFont="1" applyFill="1" applyBorder="1"/>
    <xf numFmtId="3" fontId="11" fillId="3" borderId="0" xfId="0" applyNumberFormat="1" applyFont="1" applyFill="1" applyBorder="1"/>
    <xf numFmtId="0" fontId="11" fillId="3" borderId="0" xfId="0" applyFont="1" applyFill="1" applyBorder="1" applyAlignment="1"/>
    <xf numFmtId="0" fontId="11" fillId="3" borderId="0" xfId="0" applyFont="1" applyFill="1" applyBorder="1" applyAlignment="1">
      <alignment horizontal="center"/>
    </xf>
    <xf numFmtId="0" fontId="0" fillId="3" borderId="0" xfId="0" applyFill="1" applyBorder="1"/>
    <xf numFmtId="0" fontId="9" fillId="3" borderId="0" xfId="0" applyFont="1" applyFill="1" applyBorder="1" applyAlignment="1">
      <alignment vertical="center"/>
    </xf>
    <xf numFmtId="165" fontId="11" fillId="0" borderId="9" xfId="0" applyNumberFormat="1" applyFont="1" applyFill="1" applyBorder="1"/>
    <xf numFmtId="10" fontId="11" fillId="0" borderId="9" xfId="0" applyNumberFormat="1" applyFont="1" applyFill="1" applyBorder="1"/>
    <xf numFmtId="0" fontId="19" fillId="3" borderId="0" xfId="0" applyFont="1" applyFill="1"/>
    <xf numFmtId="165" fontId="13" fillId="0" borderId="9" xfId="0" applyNumberFormat="1" applyFont="1" applyFill="1" applyBorder="1"/>
    <xf numFmtId="10" fontId="13" fillId="0" borderId="9" xfId="0" applyNumberFormat="1" applyFont="1" applyFill="1" applyBorder="1"/>
    <xf numFmtId="0" fontId="25" fillId="3" borderId="7" xfId="0" applyFont="1" applyFill="1" applyBorder="1" applyAlignment="1">
      <alignment vertical="center"/>
    </xf>
    <xf numFmtId="0" fontId="25" fillId="3" borderId="0" xfId="0" applyFont="1" applyFill="1" applyBorder="1" applyAlignment="1">
      <alignment vertical="center"/>
    </xf>
    <xf numFmtId="165" fontId="11" fillId="3" borderId="0" xfId="0" applyNumberFormat="1" applyFont="1" applyFill="1" applyBorder="1" applyAlignment="1"/>
    <xf numFmtId="0" fontId="0" fillId="3" borderId="0" xfId="0" applyFont="1" applyFill="1" applyBorder="1"/>
    <xf numFmtId="165" fontId="0" fillId="3" borderId="0" xfId="0" applyNumberFormat="1" applyFill="1" applyBorder="1"/>
    <xf numFmtId="0" fontId="11" fillId="0" borderId="9" xfId="0" applyFont="1" applyFill="1" applyBorder="1" applyAlignment="1">
      <alignment horizontal="right"/>
    </xf>
    <xf numFmtId="165" fontId="0" fillId="3" borderId="0" xfId="0" applyNumberFormat="1" applyFill="1"/>
    <xf numFmtId="10" fontId="0" fillId="3" borderId="0" xfId="0" applyNumberFormat="1" applyFill="1"/>
    <xf numFmtId="9" fontId="0" fillId="3" borderId="0" xfId="0" applyNumberFormat="1" applyFill="1"/>
    <xf numFmtId="0" fontId="27" fillId="3" borderId="0" xfId="0" applyFont="1" applyFill="1"/>
    <xf numFmtId="0" fontId="12" fillId="3" borderId="7" xfId="0" applyFont="1" applyFill="1" applyBorder="1" applyAlignment="1">
      <alignment vertical="top" wrapText="1"/>
    </xf>
    <xf numFmtId="0" fontId="12" fillId="3" borderId="0" xfId="0" applyFont="1" applyFill="1" applyBorder="1" applyAlignment="1">
      <alignment vertical="top" wrapText="1"/>
    </xf>
    <xf numFmtId="0" fontId="0" fillId="3" borderId="7" xfId="0" applyFill="1" applyBorder="1"/>
    <xf numFmtId="0" fontId="9" fillId="3" borderId="0" xfId="0" applyFont="1" applyFill="1" applyBorder="1" applyAlignment="1"/>
    <xf numFmtId="0" fontId="10" fillId="3" borderId="0" xfId="1" quotePrefix="1" applyFill="1"/>
    <xf numFmtId="0" fontId="10" fillId="3" borderId="0" xfId="1" applyFill="1" applyBorder="1"/>
    <xf numFmtId="0" fontId="10" fillId="3" borderId="0" xfId="1" applyFill="1" applyAlignment="1">
      <alignment horizontal="center"/>
    </xf>
    <xf numFmtId="0" fontId="10" fillId="3" borderId="0" xfId="1" applyFill="1" applyBorder="1" applyAlignment="1">
      <alignment horizontal="center"/>
    </xf>
    <xf numFmtId="0" fontId="42" fillId="7" borderId="0" xfId="0" applyFont="1" applyFill="1"/>
    <xf numFmtId="0" fontId="42" fillId="7" borderId="0" xfId="0" applyFont="1" applyFill="1" applyAlignment="1">
      <alignment horizontal="center"/>
    </xf>
    <xf numFmtId="0" fontId="43" fillId="7" borderId="0" xfId="0" applyFont="1" applyFill="1"/>
    <xf numFmtId="0" fontId="43" fillId="7" borderId="0" xfId="0" applyFont="1" applyFill="1" applyAlignment="1">
      <alignment horizontal="center"/>
    </xf>
    <xf numFmtId="165" fontId="35" fillId="7" borderId="0" xfId="0" applyNumberFormat="1" applyFont="1" applyFill="1"/>
    <xf numFmtId="9" fontId="35" fillId="7" borderId="0" xfId="0" applyNumberFormat="1" applyFont="1" applyFill="1"/>
    <xf numFmtId="10" fontId="35" fillId="7" borderId="0" xfId="0" applyNumberFormat="1" applyFont="1" applyFill="1"/>
    <xf numFmtId="165" fontId="45" fillId="7" borderId="0" xfId="0" applyNumberFormat="1" applyFont="1" applyFill="1" applyBorder="1" applyAlignment="1">
      <alignment vertical="center"/>
    </xf>
    <xf numFmtId="0" fontId="45" fillId="7" borderId="0" xfId="0" applyFont="1" applyFill="1" applyBorder="1" applyAlignment="1">
      <alignment vertical="center"/>
    </xf>
    <xf numFmtId="10" fontId="45" fillId="7" borderId="0" xfId="0" applyNumberFormat="1" applyFont="1" applyFill="1" applyAlignment="1">
      <alignment vertical="center"/>
    </xf>
    <xf numFmtId="0" fontId="44" fillId="7" borderId="0" xfId="0" applyFont="1" applyFill="1"/>
    <xf numFmtId="0" fontId="10" fillId="3" borderId="0" xfId="1" applyFill="1" applyAlignment="1">
      <alignment horizontal="right"/>
    </xf>
    <xf numFmtId="0" fontId="10" fillId="3" borderId="0" xfId="1" applyFill="1" applyAlignment="1">
      <alignment horizontal="left"/>
    </xf>
    <xf numFmtId="0" fontId="21" fillId="0" borderId="32" xfId="1" applyFont="1" applyFill="1" applyBorder="1" applyAlignment="1">
      <alignment horizontal="left"/>
    </xf>
    <xf numFmtId="0" fontId="21" fillId="0" borderId="32" xfId="1" applyFont="1" applyFill="1" applyBorder="1" applyAlignment="1">
      <alignment vertical="center"/>
    </xf>
    <xf numFmtId="0" fontId="13" fillId="0" borderId="22" xfId="0" applyFont="1" applyFill="1" applyBorder="1" applyAlignment="1">
      <alignment horizontal="center" vertical="center" wrapText="1"/>
    </xf>
    <xf numFmtId="0" fontId="22" fillId="0" borderId="18" xfId="0" applyFont="1" applyFill="1" applyBorder="1" applyAlignment="1">
      <alignment horizontal="center" vertical="center"/>
    </xf>
    <xf numFmtId="0" fontId="22" fillId="0" borderId="26" xfId="0" applyFont="1" applyFill="1" applyBorder="1" applyAlignment="1">
      <alignment horizontal="center" vertical="center"/>
    </xf>
    <xf numFmtId="0" fontId="13" fillId="0" borderId="36"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0" fillId="7" borderId="34" xfId="0" applyFill="1" applyBorder="1"/>
    <xf numFmtId="0" fontId="13" fillId="0" borderId="3" xfId="0" applyFont="1" applyFill="1" applyBorder="1" applyAlignment="1">
      <alignment horizontal="center" vertical="center"/>
    </xf>
    <xf numFmtId="0" fontId="42" fillId="7" borderId="0" xfId="0" applyFont="1" applyFill="1" applyBorder="1"/>
    <xf numFmtId="0" fontId="13" fillId="0" borderId="40" xfId="0" applyFont="1" applyFill="1" applyBorder="1" applyAlignment="1">
      <alignment horizontal="center" vertical="center"/>
    </xf>
    <xf numFmtId="0" fontId="13" fillId="0" borderId="4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3" fillId="0" borderId="41" xfId="0" applyFont="1" applyFill="1" applyBorder="1" applyAlignment="1">
      <alignment horizontal="center" vertical="center"/>
    </xf>
    <xf numFmtId="0" fontId="21" fillId="0" borderId="0" xfId="1" applyFont="1"/>
    <xf numFmtId="0" fontId="0" fillId="7" borderId="13" xfId="0" applyFill="1" applyBorder="1"/>
    <xf numFmtId="0" fontId="10" fillId="3" borderId="0" xfId="1" applyFill="1" applyAlignment="1">
      <alignment wrapText="1"/>
    </xf>
    <xf numFmtId="0" fontId="0" fillId="7" borderId="10" xfId="0" applyFill="1" applyBorder="1"/>
    <xf numFmtId="165" fontId="40" fillId="0" borderId="32" xfId="0" applyNumberFormat="1" applyFont="1" applyFill="1" applyBorder="1" applyAlignment="1">
      <alignment horizontal="center" vertical="center"/>
    </xf>
    <xf numFmtId="0" fontId="47" fillId="7" borderId="0" xfId="0" applyFont="1" applyFill="1"/>
    <xf numFmtId="0" fontId="35" fillId="7" borderId="0" xfId="0" applyFont="1" applyFill="1" applyBorder="1"/>
    <xf numFmtId="165" fontId="35" fillId="7" borderId="0" xfId="0" applyNumberFormat="1" applyFont="1" applyFill="1" applyBorder="1" applyAlignment="1">
      <alignment horizontal="center"/>
    </xf>
    <xf numFmtId="0" fontId="22" fillId="0" borderId="29" xfId="0" applyFont="1" applyFill="1" applyBorder="1" applyAlignment="1">
      <alignment horizontal="center"/>
    </xf>
    <xf numFmtId="0" fontId="13" fillId="7" borderId="0" xfId="0" applyFont="1" applyFill="1" applyBorder="1"/>
    <xf numFmtId="0" fontId="19" fillId="0" borderId="9" xfId="0" applyFont="1" applyFill="1" applyBorder="1" applyAlignment="1">
      <alignment horizontal="center" vertical="center"/>
    </xf>
    <xf numFmtId="0" fontId="21" fillId="7" borderId="0" xfId="1" applyFont="1" applyFill="1"/>
    <xf numFmtId="0" fontId="11" fillId="0" borderId="0" xfId="0" applyFont="1" applyFill="1" applyAlignment="1">
      <alignment vertical="center" wrapText="1"/>
    </xf>
    <xf numFmtId="3" fontId="0" fillId="0" borderId="9" xfId="0" applyNumberFormat="1" applyBorder="1"/>
    <xf numFmtId="3" fontId="0" fillId="0" borderId="17" xfId="0" applyNumberFormat="1" applyBorder="1"/>
    <xf numFmtId="164" fontId="0" fillId="0" borderId="0" xfId="0" applyNumberFormat="1" applyBorder="1" applyAlignment="1">
      <alignment horizontal="right"/>
    </xf>
    <xf numFmtId="0" fontId="0" fillId="7" borderId="0" xfId="0" applyFill="1" applyAlignment="1"/>
    <xf numFmtId="0" fontId="6" fillId="0" borderId="8" xfId="0" applyFont="1" applyFill="1" applyBorder="1" applyAlignment="1" applyProtection="1">
      <alignment horizontal="left" vertical="center"/>
      <protection locked="0"/>
    </xf>
    <xf numFmtId="0" fontId="0" fillId="7" borderId="0" xfId="0" applyFill="1" applyAlignment="1">
      <alignment horizontal="left" vertical="top"/>
    </xf>
    <xf numFmtId="0" fontId="19" fillId="7" borderId="0" xfId="0" applyFont="1" applyFill="1" applyAlignment="1">
      <alignment vertical="top"/>
    </xf>
    <xf numFmtId="0" fontId="0" fillId="0" borderId="1" xfId="0" applyFill="1" applyBorder="1"/>
    <xf numFmtId="0" fontId="0" fillId="0" borderId="3" xfId="0" applyFill="1" applyBorder="1"/>
    <xf numFmtId="0" fontId="50" fillId="0" borderId="7" xfId="0" applyFont="1" applyFill="1" applyBorder="1" applyAlignment="1">
      <alignment horizontal="right" vertical="center"/>
    </xf>
    <xf numFmtId="0" fontId="48" fillId="0" borderId="2" xfId="0" applyFont="1" applyFill="1" applyBorder="1" applyAlignment="1">
      <alignment vertical="top"/>
    </xf>
    <xf numFmtId="0" fontId="8" fillId="7" borderId="0" xfId="0" applyFont="1" applyFill="1" applyProtection="1"/>
    <xf numFmtId="0" fontId="8" fillId="7" borderId="0" xfId="0" applyFont="1" applyFill="1" applyBorder="1" applyProtection="1"/>
    <xf numFmtId="0" fontId="18" fillId="7" borderId="0" xfId="0" applyFont="1" applyFill="1" applyBorder="1" applyAlignment="1" applyProtection="1">
      <alignment horizontal="left" vertical="center"/>
    </xf>
    <xf numFmtId="0" fontId="8" fillId="7" borderId="0" xfId="0" applyFont="1" applyFill="1" applyBorder="1" applyAlignment="1" applyProtection="1">
      <alignment vertical="center"/>
    </xf>
    <xf numFmtId="0" fontId="21" fillId="7" borderId="0" xfId="1" applyFont="1" applyFill="1" applyBorder="1" applyAlignment="1" applyProtection="1">
      <alignment vertical="center"/>
    </xf>
    <xf numFmtId="0" fontId="8" fillId="7" borderId="0" xfId="0" applyFont="1" applyFill="1" applyProtection="1">
      <protection locked="0"/>
    </xf>
    <xf numFmtId="0" fontId="8" fillId="7" borderId="0" xfId="0" applyFont="1" applyFill="1" applyBorder="1" applyProtection="1">
      <protection locked="0"/>
    </xf>
    <xf numFmtId="0" fontId="46" fillId="7" borderId="35" xfId="0" applyFont="1" applyFill="1" applyBorder="1" applyProtection="1">
      <protection locked="0"/>
    </xf>
    <xf numFmtId="0" fontId="8" fillId="7" borderId="0" xfId="0" applyFont="1" applyFill="1" applyAlignment="1" applyProtection="1">
      <alignment horizontal="center" vertical="center"/>
    </xf>
    <xf numFmtId="0" fontId="8" fillId="7" borderId="0" xfId="0" applyFont="1" applyFill="1" applyAlignment="1" applyProtection="1">
      <alignment horizontal="center"/>
      <protection locked="0"/>
    </xf>
    <xf numFmtId="0" fontId="41" fillId="7" borderId="0" xfId="0" applyFont="1" applyFill="1" applyProtection="1">
      <protection locked="0"/>
    </xf>
    <xf numFmtId="0" fontId="8" fillId="7" borderId="39" xfId="0" applyFont="1" applyFill="1" applyBorder="1" applyProtection="1">
      <protection locked="0"/>
    </xf>
    <xf numFmtId="0" fontId="53" fillId="7" borderId="35" xfId="0" applyFont="1" applyFill="1" applyBorder="1" applyProtection="1">
      <protection locked="0"/>
    </xf>
    <xf numFmtId="0" fontId="53" fillId="7" borderId="0" xfId="0" applyFont="1" applyFill="1" applyProtection="1">
      <protection locked="0"/>
    </xf>
    <xf numFmtId="0" fontId="53" fillId="7" borderId="0" xfId="0" applyFont="1" applyFill="1" applyBorder="1" applyProtection="1">
      <protection locked="0"/>
    </xf>
    <xf numFmtId="0" fontId="53" fillId="7" borderId="0" xfId="0" applyFont="1" applyFill="1" applyProtection="1"/>
    <xf numFmtId="0" fontId="49" fillId="7" borderId="0" xfId="0" applyFont="1" applyFill="1"/>
    <xf numFmtId="3" fontId="13" fillId="0" borderId="9" xfId="0" applyNumberFormat="1" applyFont="1" applyFill="1" applyBorder="1"/>
    <xf numFmtId="0" fontId="7" fillId="7" borderId="0" xfId="0" applyFont="1" applyFill="1" applyBorder="1" applyAlignment="1" applyProtection="1">
      <alignment vertical="center"/>
    </xf>
    <xf numFmtId="0" fontId="18" fillId="7" borderId="0" xfId="0" applyFont="1" applyFill="1" applyBorder="1" applyAlignment="1">
      <alignment vertical="center" wrapText="1"/>
    </xf>
    <xf numFmtId="165" fontId="9" fillId="7" borderId="0" xfId="0" applyNumberFormat="1" applyFont="1" applyFill="1" applyBorder="1" applyAlignment="1">
      <alignment vertical="center" wrapText="1"/>
    </xf>
    <xf numFmtId="0" fontId="6" fillId="0" borderId="7" xfId="0" applyFont="1" applyFill="1" applyBorder="1" applyAlignment="1" applyProtection="1">
      <alignment horizontal="left" vertical="center"/>
      <protection locked="0"/>
    </xf>
    <xf numFmtId="0" fontId="6" fillId="0" borderId="8" xfId="0" applyFont="1" applyFill="1" applyBorder="1" applyAlignment="1" applyProtection="1">
      <alignment horizontal="left" vertical="center"/>
      <protection locked="0"/>
    </xf>
    <xf numFmtId="0" fontId="51" fillId="12" borderId="17" xfId="0" applyFont="1" applyFill="1" applyBorder="1" applyAlignment="1" applyProtection="1">
      <alignment horizontal="left" vertical="center"/>
    </xf>
    <xf numFmtId="0" fontId="4" fillId="0" borderId="7" xfId="0" applyFont="1" applyFill="1" applyBorder="1" applyAlignment="1" applyProtection="1">
      <alignment horizontal="left" vertical="center"/>
      <protection locked="0"/>
    </xf>
    <xf numFmtId="0" fontId="55" fillId="11" borderId="18" xfId="0" applyFont="1" applyFill="1" applyBorder="1" applyAlignment="1" applyProtection="1">
      <alignment vertical="center"/>
    </xf>
    <xf numFmtId="0" fontId="55" fillId="0" borderId="18" xfId="0" applyFont="1" applyFill="1" applyBorder="1" applyAlignment="1" applyProtection="1">
      <alignment vertical="center"/>
    </xf>
    <xf numFmtId="165" fontId="55" fillId="0" borderId="17" xfId="0" applyNumberFormat="1" applyFont="1" applyFill="1" applyBorder="1" applyAlignment="1">
      <alignment horizontal="right" vertical="center"/>
    </xf>
    <xf numFmtId="165" fontId="55" fillId="11" borderId="17" xfId="0" applyNumberFormat="1" applyFont="1" applyFill="1" applyBorder="1" applyAlignment="1">
      <alignment horizontal="right" vertical="center"/>
    </xf>
    <xf numFmtId="165" fontId="55" fillId="11" borderId="17" xfId="0" applyNumberFormat="1" applyFont="1" applyFill="1" applyBorder="1" applyAlignment="1">
      <alignment vertical="center"/>
    </xf>
    <xf numFmtId="165" fontId="55" fillId="0" borderId="17" xfId="0" applyNumberFormat="1" applyFont="1" applyFill="1" applyBorder="1" applyAlignment="1">
      <alignment vertical="center"/>
    </xf>
    <xf numFmtId="0" fontId="0" fillId="7" borderId="45" xfId="0" applyFill="1" applyBorder="1"/>
    <xf numFmtId="3" fontId="55" fillId="11" borderId="46" xfId="0" applyNumberFormat="1" applyFont="1" applyFill="1" applyBorder="1" applyAlignment="1">
      <alignment horizontal="right" vertical="center"/>
    </xf>
    <xf numFmtId="165" fontId="55" fillId="0" borderId="46" xfId="0" applyNumberFormat="1" applyFont="1" applyFill="1" applyBorder="1" applyAlignment="1">
      <alignment horizontal="right" vertical="center"/>
    </xf>
    <xf numFmtId="165" fontId="55" fillId="11" borderId="46" xfId="0" applyNumberFormat="1" applyFont="1" applyFill="1" applyBorder="1" applyAlignment="1">
      <alignment horizontal="right" vertical="center"/>
    </xf>
    <xf numFmtId="0" fontId="41" fillId="7" borderId="0" xfId="0" applyFont="1" applyFill="1" applyProtection="1"/>
    <xf numFmtId="0" fontId="31" fillId="0" borderId="9" xfId="1" applyFont="1" applyFill="1" applyBorder="1"/>
    <xf numFmtId="0" fontId="31" fillId="0" borderId="9" xfId="1" applyFont="1" applyBorder="1"/>
    <xf numFmtId="0" fontId="53" fillId="7" borderId="0" xfId="0" applyFont="1" applyFill="1" applyAlignment="1" applyProtection="1">
      <alignment horizontal="right"/>
    </xf>
    <xf numFmtId="0" fontId="53" fillId="7" borderId="0" xfId="0" applyFont="1" applyFill="1" applyAlignment="1" applyProtection="1">
      <alignment horizontal="right"/>
      <protection locked="0"/>
    </xf>
    <xf numFmtId="0" fontId="57" fillId="7" borderId="0" xfId="0" applyFont="1" applyFill="1" applyAlignment="1" applyProtection="1">
      <alignment horizontal="right"/>
    </xf>
    <xf numFmtId="0" fontId="57" fillId="7" borderId="0" xfId="0" applyFont="1" applyFill="1" applyProtection="1">
      <protection locked="0"/>
    </xf>
    <xf numFmtId="0" fontId="57" fillId="7" borderId="0" xfId="0" applyFont="1" applyFill="1" applyAlignment="1" applyProtection="1">
      <alignment horizontal="right"/>
      <protection locked="0"/>
    </xf>
    <xf numFmtId="1" fontId="53" fillId="7" borderId="0" xfId="0" applyNumberFormat="1" applyFont="1" applyFill="1" applyAlignment="1" applyProtection="1">
      <alignment horizontal="right"/>
      <protection locked="0"/>
    </xf>
    <xf numFmtId="0" fontId="0" fillId="0" borderId="9" xfId="0" applyFill="1" applyBorder="1"/>
    <xf numFmtId="0" fontId="58" fillId="11" borderId="18" xfId="0" applyFont="1" applyFill="1" applyBorder="1" applyAlignment="1" applyProtection="1">
      <alignment vertical="center"/>
    </xf>
    <xf numFmtId="165" fontId="59" fillId="11" borderId="46" xfId="0" applyNumberFormat="1" applyFont="1" applyFill="1" applyBorder="1" applyAlignment="1">
      <alignment horizontal="right" vertical="center"/>
    </xf>
    <xf numFmtId="165" fontId="59" fillId="11" borderId="17" xfId="0" applyNumberFormat="1" applyFont="1" applyFill="1" applyBorder="1" applyAlignment="1">
      <alignment horizontal="right" vertical="center"/>
    </xf>
    <xf numFmtId="165" fontId="55" fillId="11" borderId="47" xfId="0" applyNumberFormat="1" applyFont="1" applyFill="1" applyBorder="1" applyAlignment="1">
      <alignment vertical="center"/>
    </xf>
    <xf numFmtId="0" fontId="56" fillId="0" borderId="18" xfId="0" applyFont="1" applyFill="1" applyBorder="1" applyAlignment="1" applyProtection="1">
      <alignment vertical="center"/>
    </xf>
    <xf numFmtId="165" fontId="55" fillId="0" borderId="46" xfId="0" applyNumberFormat="1" applyFont="1" applyFill="1" applyBorder="1" applyAlignment="1">
      <alignment vertical="center"/>
    </xf>
    <xf numFmtId="0" fontId="56" fillId="11" borderId="18" xfId="0" applyFont="1" applyFill="1" applyBorder="1" applyAlignment="1" applyProtection="1">
      <alignment vertical="center"/>
    </xf>
    <xf numFmtId="165" fontId="56" fillId="11" borderId="46" xfId="0" applyNumberFormat="1" applyFont="1" applyFill="1" applyBorder="1" applyAlignment="1">
      <alignment horizontal="right" vertical="center"/>
    </xf>
    <xf numFmtId="165" fontId="56" fillId="11" borderId="17" xfId="0" applyNumberFormat="1" applyFont="1" applyFill="1" applyBorder="1" applyAlignment="1">
      <alignment horizontal="right" vertical="center"/>
    </xf>
    <xf numFmtId="0" fontId="0" fillId="3" borderId="0" xfId="0" applyFill="1" applyAlignment="1">
      <alignment horizontal="center"/>
    </xf>
    <xf numFmtId="0" fontId="10" fillId="0" borderId="0" xfId="1" applyFill="1"/>
    <xf numFmtId="0" fontId="13" fillId="10" borderId="0" xfId="0" applyFont="1" applyFill="1" applyBorder="1" applyAlignment="1">
      <alignment horizontal="center" vertical="center"/>
    </xf>
    <xf numFmtId="0" fontId="47" fillId="3" borderId="0" xfId="0" applyFont="1" applyFill="1"/>
    <xf numFmtId="0" fontId="20" fillId="0" borderId="0" xfId="0" applyFont="1"/>
    <xf numFmtId="165" fontId="20" fillId="0" borderId="0" xfId="0" applyNumberFormat="1" applyFont="1"/>
    <xf numFmtId="0" fontId="20" fillId="0" borderId="2" xfId="0" applyFont="1" applyBorder="1"/>
    <xf numFmtId="165" fontId="20" fillId="0" borderId="2" xfId="0" applyNumberFormat="1" applyFont="1" applyBorder="1"/>
    <xf numFmtId="0" fontId="0" fillId="10" borderId="0" xfId="0" applyFont="1" applyFill="1" applyBorder="1" applyAlignment="1">
      <alignment horizontal="center" vertical="center"/>
    </xf>
    <xf numFmtId="0" fontId="20" fillId="0" borderId="0" xfId="0" applyFont="1" applyBorder="1"/>
    <xf numFmtId="165" fontId="20" fillId="0" borderId="0" xfId="0" applyNumberFormat="1" applyFont="1" applyBorder="1"/>
    <xf numFmtId="0" fontId="0" fillId="0" borderId="0" xfId="0" applyBorder="1" applyAlignment="1">
      <alignment horizontal="center"/>
    </xf>
    <xf numFmtId="0" fontId="20" fillId="0" borderId="9" xfId="0" applyFont="1" applyBorder="1"/>
    <xf numFmtId="165" fontId="0" fillId="0" borderId="9" xfId="0" applyNumberFormat="1" applyFill="1" applyBorder="1"/>
    <xf numFmtId="0" fontId="0" fillId="0" borderId="9" xfId="0" applyFill="1" applyBorder="1" applyAlignment="1"/>
    <xf numFmtId="0" fontId="60" fillId="0" borderId="18" xfId="0" applyFont="1" applyFill="1" applyBorder="1" applyAlignment="1">
      <alignment horizontal="center" vertical="center"/>
    </xf>
    <xf numFmtId="0" fontId="55" fillId="0" borderId="46" xfId="0" applyFont="1" applyFill="1" applyBorder="1" applyAlignment="1">
      <alignment horizontal="center" vertical="center" wrapText="1"/>
    </xf>
    <xf numFmtId="0" fontId="55" fillId="0" borderId="17" xfId="0" applyFont="1" applyFill="1" applyBorder="1" applyAlignment="1">
      <alignment horizontal="center" vertical="center" wrapText="1"/>
    </xf>
    <xf numFmtId="0" fontId="13" fillId="0" borderId="9" xfId="0" applyFont="1" applyFill="1" applyBorder="1" applyAlignment="1">
      <alignment horizontal="center" vertical="center"/>
    </xf>
    <xf numFmtId="0" fontId="13" fillId="0" borderId="17" xfId="0" applyFont="1" applyFill="1" applyBorder="1" applyAlignment="1">
      <alignment horizontal="center" vertical="center"/>
    </xf>
    <xf numFmtId="165" fontId="13" fillId="0" borderId="9" xfId="0" applyNumberFormat="1" applyFont="1" applyFill="1" applyBorder="1" applyAlignment="1">
      <alignment horizontal="center" vertical="center"/>
    </xf>
    <xf numFmtId="0" fontId="18" fillId="10" borderId="0" xfId="0" applyFont="1" applyFill="1" applyBorder="1" applyAlignment="1">
      <alignment horizontal="left" vertical="center"/>
    </xf>
    <xf numFmtId="0" fontId="13" fillId="0" borderId="0" xfId="0" applyFont="1" applyFill="1" applyBorder="1" applyAlignment="1">
      <alignment horizontal="left" vertical="center" wrapText="1"/>
    </xf>
    <xf numFmtId="165" fontId="13" fillId="0" borderId="0" xfId="0" applyNumberFormat="1" applyFont="1" applyFill="1" applyBorder="1" applyAlignment="1">
      <alignment horizontal="center" vertical="center"/>
    </xf>
    <xf numFmtId="0" fontId="13" fillId="10" borderId="9" xfId="0" applyFont="1" applyFill="1" applyBorder="1" applyAlignment="1">
      <alignment horizontal="left" vertical="center"/>
    </xf>
    <xf numFmtId="0" fontId="13" fillId="0" borderId="9" xfId="0" applyFont="1" applyFill="1" applyBorder="1"/>
    <xf numFmtId="0" fontId="13" fillId="0" borderId="9" xfId="0" applyFont="1" applyFill="1" applyBorder="1" applyAlignment="1">
      <alignment horizontal="right" vertical="center"/>
    </xf>
    <xf numFmtId="0" fontId="13" fillId="0" borderId="20" xfId="0" applyFont="1" applyFill="1" applyBorder="1" applyAlignment="1">
      <alignment horizontal="right" vertical="center"/>
    </xf>
    <xf numFmtId="0" fontId="13" fillId="0" borderId="48" xfId="0" applyFont="1" applyFill="1" applyBorder="1" applyAlignment="1">
      <alignment horizontal="center" vertical="center"/>
    </xf>
    <xf numFmtId="165" fontId="13" fillId="0" borderId="20" xfId="0" applyNumberFormat="1" applyFont="1" applyFill="1" applyBorder="1" applyAlignment="1">
      <alignment horizontal="center" vertical="center"/>
    </xf>
    <xf numFmtId="165" fontId="13" fillId="0" borderId="48" xfId="0" applyNumberFormat="1" applyFont="1" applyFill="1" applyBorder="1" applyAlignment="1">
      <alignment horizontal="center" vertical="center"/>
    </xf>
    <xf numFmtId="0" fontId="22" fillId="0" borderId="0" xfId="0" applyFont="1" applyFill="1"/>
    <xf numFmtId="9" fontId="23" fillId="0" borderId="0" xfId="0" applyNumberFormat="1" applyFont="1" applyFill="1" applyAlignment="1">
      <alignment horizontal="center"/>
    </xf>
    <xf numFmtId="165" fontId="0" fillId="0" borderId="0" xfId="0" applyNumberFormat="1" applyFill="1" applyAlignment="1">
      <alignment horizontal="center"/>
    </xf>
    <xf numFmtId="165" fontId="0" fillId="0" borderId="0" xfId="0" applyNumberFormat="1" applyFill="1" applyBorder="1"/>
    <xf numFmtId="0" fontId="11" fillId="0" borderId="2" xfId="0" applyFont="1" applyBorder="1"/>
    <xf numFmtId="165" fontId="11" fillId="0" borderId="2" xfId="0" applyNumberFormat="1" applyFont="1" applyBorder="1"/>
    <xf numFmtId="167" fontId="0" fillId="0" borderId="0" xfId="0" applyNumberFormat="1"/>
    <xf numFmtId="0" fontId="0" fillId="0" borderId="0" xfId="0" applyAlignment="1"/>
    <xf numFmtId="3" fontId="55" fillId="0" borderId="46" xfId="0" applyNumberFormat="1" applyFont="1" applyFill="1" applyBorder="1" applyAlignment="1">
      <alignment horizontal="right" vertical="center"/>
    </xf>
    <xf numFmtId="0" fontId="10" fillId="7" borderId="0" xfId="1" applyFill="1"/>
    <xf numFmtId="0" fontId="0" fillId="0" borderId="7" xfId="0" applyFill="1" applyBorder="1" applyAlignment="1">
      <alignment horizontal="right" vertical="center"/>
    </xf>
    <xf numFmtId="0" fontId="0" fillId="0" borderId="4" xfId="0" applyFill="1" applyBorder="1" applyAlignment="1">
      <alignment horizontal="right" vertical="center"/>
    </xf>
    <xf numFmtId="0" fontId="50" fillId="0" borderId="4" xfId="0" applyFont="1" applyFill="1" applyBorder="1" applyAlignment="1">
      <alignment horizontal="right" vertical="center"/>
    </xf>
    <xf numFmtId="0" fontId="48" fillId="0" borderId="1" xfId="0" applyFont="1" applyFill="1" applyBorder="1" applyAlignment="1">
      <alignment vertical="center"/>
    </xf>
    <xf numFmtId="0" fontId="48"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8" fillId="7" borderId="0" xfId="0" applyFont="1" applyFill="1" applyAlignment="1" applyProtection="1">
      <alignment horizontal="center"/>
    </xf>
    <xf numFmtId="165" fontId="0" fillId="0" borderId="0" xfId="0" applyNumberFormat="1" applyFont="1" applyBorder="1"/>
    <xf numFmtId="0" fontId="0" fillId="3" borderId="0" xfId="0" applyFill="1" applyAlignment="1"/>
    <xf numFmtId="10" fontId="11" fillId="0" borderId="2" xfId="0" applyNumberFormat="1" applyFont="1" applyBorder="1"/>
    <xf numFmtId="0" fontId="11" fillId="14" borderId="0" xfId="0" applyFont="1" applyFill="1"/>
    <xf numFmtId="0" fontId="0" fillId="14" borderId="0" xfId="0" applyFill="1"/>
    <xf numFmtId="0" fontId="11" fillId="14" borderId="0" xfId="0" applyFont="1" applyFill="1" applyBorder="1"/>
    <xf numFmtId="0" fontId="38" fillId="13" borderId="9" xfId="0" applyFont="1" applyFill="1" applyBorder="1"/>
    <xf numFmtId="0" fontId="66" fillId="13" borderId="9" xfId="0" applyFont="1" applyFill="1" applyBorder="1" applyAlignment="1"/>
    <xf numFmtId="0" fontId="66" fillId="13" borderId="9" xfId="0" applyFont="1" applyFill="1" applyBorder="1"/>
    <xf numFmtId="0" fontId="22" fillId="13" borderId="19" xfId="0" applyFont="1" applyFill="1" applyBorder="1" applyAlignment="1">
      <alignment horizontal="left"/>
    </xf>
    <xf numFmtId="0" fontId="39" fillId="13" borderId="19" xfId="0" applyFont="1" applyFill="1" applyBorder="1" applyAlignment="1">
      <alignment horizontal="center"/>
    </xf>
    <xf numFmtId="165" fontId="38" fillId="13" borderId="11" xfId="0" applyNumberFormat="1" applyFont="1" applyFill="1" applyBorder="1" applyAlignment="1">
      <alignment horizontal="left"/>
    </xf>
    <xf numFmtId="0" fontId="38" fillId="13" borderId="12" xfId="0" applyFont="1" applyFill="1" applyBorder="1" applyAlignment="1">
      <alignment horizontal="left"/>
    </xf>
    <xf numFmtId="0" fontId="38" fillId="13" borderId="19" xfId="0" applyFont="1" applyFill="1" applyBorder="1"/>
    <xf numFmtId="0" fontId="13" fillId="10" borderId="49" xfId="0" applyFont="1" applyFill="1" applyBorder="1" applyAlignment="1">
      <alignment horizontal="center"/>
    </xf>
    <xf numFmtId="0" fontId="19" fillId="0" borderId="5"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0" fillId="0" borderId="7" xfId="0" applyFill="1" applyBorder="1" applyAlignment="1">
      <alignment horizontal="right" vertical="center"/>
    </xf>
    <xf numFmtId="0" fontId="19" fillId="0" borderId="0" xfId="0" applyFont="1" applyFill="1" applyBorder="1" applyAlignment="1">
      <alignment horizontal="left" vertical="top" wrapText="1"/>
    </xf>
    <xf numFmtId="0" fontId="19" fillId="0" borderId="8" xfId="0" applyFont="1" applyFill="1" applyBorder="1" applyAlignment="1">
      <alignment horizontal="left" vertical="top" wrapText="1"/>
    </xf>
    <xf numFmtId="0" fontId="0" fillId="0" borderId="4" xfId="0" applyFill="1" applyBorder="1" applyAlignment="1">
      <alignment horizontal="right" vertical="center"/>
    </xf>
    <xf numFmtId="0" fontId="19" fillId="0" borderId="0"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5" xfId="0" applyFont="1" applyFill="1" applyBorder="1" applyAlignment="1">
      <alignment horizontal="left" vertical="top" wrapText="1"/>
    </xf>
    <xf numFmtId="0" fontId="19" fillId="0" borderId="6" xfId="0" applyFont="1" applyFill="1" applyBorder="1" applyAlignment="1">
      <alignment horizontal="left" vertical="top" wrapText="1"/>
    </xf>
    <xf numFmtId="0" fontId="22" fillId="12" borderId="18" xfId="0" applyFont="1" applyFill="1" applyBorder="1" applyAlignment="1">
      <alignment horizontal="left" vertical="center"/>
    </xf>
    <xf numFmtId="0" fontId="22" fillId="12" borderId="23" xfId="0" applyFont="1" applyFill="1" applyBorder="1" applyAlignment="1">
      <alignment horizontal="left" vertical="center"/>
    </xf>
    <xf numFmtId="0" fontId="22" fillId="12" borderId="17" xfId="0" applyFont="1" applyFill="1" applyBorder="1" applyAlignment="1">
      <alignment horizontal="left" vertical="center"/>
    </xf>
    <xf numFmtId="0" fontId="64" fillId="12" borderId="18" xfId="0" applyFont="1" applyFill="1" applyBorder="1" applyAlignment="1" applyProtection="1">
      <alignment horizontal="left" vertical="top" wrapText="1"/>
    </xf>
    <xf numFmtId="0" fontId="64" fillId="12" borderId="23" xfId="0" applyFont="1" applyFill="1" applyBorder="1" applyAlignment="1" applyProtection="1">
      <alignment horizontal="left" vertical="top" wrapText="1"/>
    </xf>
    <xf numFmtId="0" fontId="19" fillId="0" borderId="2" xfId="0" applyFont="1" applyFill="1" applyBorder="1" applyAlignment="1">
      <alignment horizontal="left" vertical="top" wrapText="1"/>
    </xf>
    <xf numFmtId="0" fontId="19" fillId="0" borderId="3" xfId="0" applyFont="1" applyFill="1" applyBorder="1" applyAlignment="1">
      <alignment horizontal="left" vertical="top" wrapText="1"/>
    </xf>
    <xf numFmtId="0" fontId="18" fillId="12" borderId="18" xfId="0" applyFont="1" applyFill="1" applyBorder="1" applyAlignment="1" applyProtection="1">
      <alignment horizontal="left" vertical="center"/>
    </xf>
    <xf numFmtId="0" fontId="18" fillId="12" borderId="17" xfId="0" applyFont="1" applyFill="1" applyBorder="1" applyAlignment="1" applyProtection="1">
      <alignment horizontal="left" vertical="center"/>
    </xf>
    <xf numFmtId="0" fontId="4" fillId="0" borderId="1" xfId="0" applyFont="1" applyFill="1" applyBorder="1" applyAlignment="1" applyProtection="1">
      <alignment horizontal="left" vertical="center"/>
      <protection locked="0"/>
    </xf>
    <xf numFmtId="0" fontId="7" fillId="0" borderId="3"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protection locked="0"/>
    </xf>
    <xf numFmtId="0" fontId="41" fillId="0" borderId="1" xfId="0" applyFont="1" applyFill="1" applyBorder="1" applyAlignment="1" applyProtection="1">
      <alignment horizontal="left" vertical="center"/>
      <protection locked="0"/>
    </xf>
    <xf numFmtId="0" fontId="41" fillId="0" borderId="3" xfId="0" applyFont="1" applyFill="1" applyBorder="1" applyAlignment="1" applyProtection="1">
      <alignment horizontal="left" vertical="center"/>
      <protection locked="0"/>
    </xf>
    <xf numFmtId="0" fontId="41" fillId="0" borderId="7" xfId="0" applyFont="1" applyFill="1" applyBorder="1" applyAlignment="1" applyProtection="1">
      <alignment horizontal="left" vertical="center"/>
      <protection locked="0"/>
    </xf>
    <xf numFmtId="0" fontId="41" fillId="0" borderId="8" xfId="0" applyFont="1" applyFill="1" applyBorder="1" applyAlignment="1" applyProtection="1">
      <alignment horizontal="left" vertical="center"/>
      <protection locked="0"/>
    </xf>
    <xf numFmtId="0" fontId="41" fillId="0" borderId="4"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51" fillId="12" borderId="18" xfId="0" applyFont="1" applyFill="1" applyBorder="1" applyAlignment="1" applyProtection="1">
      <alignment horizontal="left" vertical="center"/>
    </xf>
    <xf numFmtId="0" fontId="51" fillId="12" borderId="17" xfId="0" applyFont="1" applyFill="1" applyBorder="1" applyAlignment="1" applyProtection="1">
      <alignment horizontal="left" vertical="center"/>
    </xf>
    <xf numFmtId="0" fontId="2" fillId="0" borderId="1"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6" fillId="0" borderId="8" xfId="0" applyFont="1" applyFill="1" applyBorder="1" applyAlignment="1" applyProtection="1">
      <alignment horizontal="left" vertical="center"/>
      <protection locked="0"/>
    </xf>
    <xf numFmtId="0" fontId="6" fillId="0" borderId="6" xfId="0" applyFont="1" applyFill="1" applyBorder="1" applyAlignment="1" applyProtection="1">
      <alignment horizontal="left" vertical="center"/>
      <protection locked="0"/>
    </xf>
    <xf numFmtId="0" fontId="6" fillId="0" borderId="1"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wrapText="1"/>
    </xf>
    <xf numFmtId="0" fontId="6" fillId="0" borderId="6"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63" fillId="10" borderId="0" xfId="0" applyFont="1" applyFill="1" applyBorder="1" applyAlignment="1" applyProtection="1">
      <alignment horizontal="center" vertical="center"/>
    </xf>
    <xf numFmtId="0" fontId="32" fillId="10" borderId="0" xfId="0" applyFont="1" applyFill="1" applyBorder="1" applyAlignment="1" applyProtection="1">
      <alignment horizontal="center" vertical="center"/>
    </xf>
    <xf numFmtId="0" fontId="2" fillId="0" borderId="8"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41" fillId="0" borderId="1" xfId="0" applyFont="1" applyFill="1" applyBorder="1" applyAlignment="1" applyProtection="1">
      <alignment horizontal="left" vertical="center" wrapText="1"/>
    </xf>
    <xf numFmtId="0" fontId="41" fillId="0" borderId="3" xfId="0" applyFont="1" applyFill="1" applyBorder="1" applyAlignment="1" applyProtection="1">
      <alignment horizontal="left" vertical="center" wrapText="1"/>
    </xf>
    <xf numFmtId="0" fontId="41" fillId="0" borderId="7" xfId="0" applyFont="1" applyFill="1" applyBorder="1" applyAlignment="1" applyProtection="1">
      <alignment horizontal="left" vertical="center" wrapText="1"/>
    </xf>
    <xf numFmtId="0" fontId="41" fillId="0" borderId="8" xfId="0" applyFont="1" applyFill="1" applyBorder="1" applyAlignment="1" applyProtection="1">
      <alignment horizontal="left" vertical="center" wrapText="1"/>
    </xf>
    <xf numFmtId="0" fontId="41" fillId="0" borderId="4" xfId="0" applyFont="1" applyFill="1" applyBorder="1" applyAlignment="1" applyProtection="1">
      <alignment horizontal="left" vertical="center" wrapText="1"/>
    </xf>
    <xf numFmtId="0" fontId="41" fillId="0" borderId="6" xfId="0" applyFont="1" applyFill="1" applyBorder="1" applyAlignment="1" applyProtection="1">
      <alignment horizontal="left" vertical="center" wrapText="1"/>
    </xf>
    <xf numFmtId="0" fontId="41" fillId="0" borderId="1" xfId="0" applyFont="1" applyFill="1" applyBorder="1" applyAlignment="1" applyProtection="1">
      <alignment horizontal="left" vertical="center" wrapText="1"/>
      <protection locked="0"/>
    </xf>
    <xf numFmtId="0" fontId="41" fillId="0" borderId="3" xfId="0" applyFont="1" applyFill="1" applyBorder="1" applyAlignment="1" applyProtection="1">
      <alignment horizontal="left" vertical="center" wrapText="1"/>
      <protection locked="0"/>
    </xf>
    <xf numFmtId="0" fontId="41" fillId="0" borderId="7" xfId="0"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4" xfId="0" applyFont="1" applyFill="1" applyBorder="1" applyAlignment="1" applyProtection="1">
      <alignment horizontal="left" vertical="center" wrapText="1"/>
      <protection locked="0"/>
    </xf>
    <xf numFmtId="0" fontId="41"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protection locked="0"/>
    </xf>
    <xf numFmtId="0" fontId="51" fillId="12" borderId="23" xfId="0" applyFont="1" applyFill="1" applyBorder="1" applyAlignment="1" applyProtection="1">
      <alignment horizontal="left" vertical="center"/>
    </xf>
    <xf numFmtId="0" fontId="52" fillId="12" borderId="1" xfId="0" applyFont="1" applyFill="1" applyBorder="1" applyAlignment="1" applyProtection="1">
      <alignment horizontal="left" vertical="center"/>
    </xf>
    <xf numFmtId="0" fontId="52" fillId="12" borderId="2" xfId="0" applyFont="1" applyFill="1" applyBorder="1" applyAlignment="1" applyProtection="1">
      <alignment horizontal="left" vertical="center"/>
    </xf>
    <xf numFmtId="0" fontId="52" fillId="12" borderId="3" xfId="0" applyFont="1" applyFill="1" applyBorder="1" applyAlignment="1" applyProtection="1">
      <alignment horizontal="left" vertical="center"/>
    </xf>
    <xf numFmtId="0" fontId="52" fillId="12" borderId="7" xfId="0" applyFont="1" applyFill="1" applyBorder="1" applyAlignment="1" applyProtection="1">
      <alignment horizontal="left" vertical="center"/>
    </xf>
    <xf numFmtId="0" fontId="52" fillId="12" borderId="0" xfId="0" applyFont="1" applyFill="1" applyBorder="1" applyAlignment="1" applyProtection="1">
      <alignment horizontal="left" vertical="center"/>
    </xf>
    <xf numFmtId="0" fontId="52" fillId="12" borderId="8" xfId="0" applyFont="1" applyFill="1" applyBorder="1" applyAlignment="1" applyProtection="1">
      <alignment horizontal="left" vertical="center"/>
    </xf>
    <xf numFmtId="0" fontId="52" fillId="12" borderId="4" xfId="0" applyFont="1" applyFill="1" applyBorder="1" applyAlignment="1" applyProtection="1">
      <alignment horizontal="left" vertical="center"/>
    </xf>
    <xf numFmtId="0" fontId="52" fillId="12" borderId="5" xfId="0" applyFont="1" applyFill="1" applyBorder="1" applyAlignment="1" applyProtection="1">
      <alignment horizontal="left" vertical="center"/>
    </xf>
    <xf numFmtId="0" fontId="52" fillId="12" borderId="6" xfId="0" applyFont="1" applyFill="1" applyBorder="1" applyAlignment="1" applyProtection="1">
      <alignment horizontal="left" vertical="center"/>
    </xf>
    <xf numFmtId="0" fontId="13" fillId="7" borderId="0"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41"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40"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51" fillId="12" borderId="1" xfId="0" applyFont="1" applyFill="1" applyBorder="1" applyAlignment="1" applyProtection="1">
      <alignment horizontal="left" vertical="center"/>
    </xf>
    <xf numFmtId="0" fontId="51" fillId="12" borderId="2" xfId="0" applyFont="1" applyFill="1" applyBorder="1" applyAlignment="1" applyProtection="1">
      <alignment horizontal="left" vertical="center"/>
    </xf>
    <xf numFmtId="0" fontId="51" fillId="12" borderId="4" xfId="0" applyFont="1" applyFill="1" applyBorder="1" applyAlignment="1" applyProtection="1">
      <alignment horizontal="left" vertical="center"/>
    </xf>
    <xf numFmtId="0" fontId="51" fillId="12" borderId="5" xfId="0" applyFont="1" applyFill="1" applyBorder="1" applyAlignment="1" applyProtection="1">
      <alignment horizontal="left" vertical="center"/>
    </xf>
    <xf numFmtId="165" fontId="37" fillId="7" borderId="0" xfId="0" applyNumberFormat="1" applyFont="1" applyFill="1" applyBorder="1" applyAlignment="1">
      <alignment horizontal="center" vertical="center"/>
    </xf>
    <xf numFmtId="165" fontId="34" fillId="7" borderId="0" xfId="0" applyNumberFormat="1" applyFont="1" applyFill="1" applyBorder="1" applyAlignment="1">
      <alignment horizontal="center" vertical="center"/>
    </xf>
    <xf numFmtId="0" fontId="44" fillId="7" borderId="0" xfId="0" applyFont="1" applyFill="1" applyBorder="1" applyAlignment="1">
      <alignment horizontal="center"/>
    </xf>
    <xf numFmtId="3" fontId="23" fillId="0" borderId="12" xfId="0" applyNumberFormat="1" applyFont="1" applyFill="1" applyBorder="1" applyAlignment="1">
      <alignment horizontal="center" vertical="center"/>
    </xf>
    <xf numFmtId="0" fontId="23" fillId="0" borderId="16" xfId="0" applyFont="1" applyFill="1" applyBorder="1" applyAlignment="1">
      <alignment horizontal="center" vertical="center"/>
    </xf>
    <xf numFmtId="0" fontId="67" fillId="13" borderId="11" xfId="0" applyFont="1" applyFill="1" applyBorder="1" applyAlignment="1">
      <alignment horizontal="center" vertical="center" wrapText="1"/>
    </xf>
    <xf numFmtId="0" fontId="67" fillId="13" borderId="34" xfId="0" applyFont="1" applyFill="1" applyBorder="1" applyAlignment="1">
      <alignment horizontal="center" vertical="center" wrapText="1"/>
    </xf>
    <xf numFmtId="0" fontId="67" fillId="13" borderId="14" xfId="0" applyFont="1" applyFill="1" applyBorder="1" applyAlignment="1">
      <alignment horizontal="center" vertical="center" wrapText="1"/>
    </xf>
    <xf numFmtId="165" fontId="9" fillId="0" borderId="12" xfId="0" applyNumberFormat="1" applyFont="1" applyFill="1" applyBorder="1" applyAlignment="1">
      <alignment horizontal="center" vertical="center" wrapText="1"/>
    </xf>
    <xf numFmtId="165" fontId="9" fillId="0" borderId="13" xfId="0" applyNumberFormat="1" applyFont="1" applyFill="1" applyBorder="1" applyAlignment="1">
      <alignment horizontal="center" vertical="center" wrapText="1"/>
    </xf>
    <xf numFmtId="0" fontId="9" fillId="0" borderId="16" xfId="0" applyFont="1" applyFill="1" applyBorder="1" applyAlignment="1">
      <alignment horizontal="center" vertical="center" wrapText="1"/>
    </xf>
    <xf numFmtId="165" fontId="54" fillId="7" borderId="0" xfId="0" applyNumberFormat="1" applyFont="1" applyFill="1" applyBorder="1" applyAlignment="1">
      <alignment horizontal="center" vertical="center"/>
    </xf>
    <xf numFmtId="0" fontId="39" fillId="13" borderId="11" xfId="0" applyFont="1" applyFill="1" applyBorder="1" applyAlignment="1">
      <alignment horizontal="center" vertical="center"/>
    </xf>
    <xf numFmtId="0" fontId="39" fillId="13" borderId="10" xfId="0" applyFont="1" applyFill="1" applyBorder="1" applyAlignment="1">
      <alignment horizontal="center" vertical="center"/>
    </xf>
    <xf numFmtId="0" fontId="39" fillId="13" borderId="14" xfId="0" applyFont="1" applyFill="1" applyBorder="1" applyAlignment="1">
      <alignment horizontal="center" vertical="center"/>
    </xf>
    <xf numFmtId="0" fontId="39" fillId="13" borderId="15" xfId="0" applyFont="1" applyFill="1" applyBorder="1" applyAlignment="1">
      <alignment horizontal="center" vertical="center"/>
    </xf>
    <xf numFmtId="0" fontId="13" fillId="0" borderId="18" xfId="0" applyFont="1" applyFill="1" applyBorder="1" applyAlignment="1">
      <alignment horizontal="center" vertical="center" wrapText="1"/>
    </xf>
    <xf numFmtId="9" fontId="13" fillId="0" borderId="9" xfId="0" applyNumberFormat="1" applyFont="1" applyFill="1" applyBorder="1" applyAlignment="1">
      <alignment horizontal="center" vertical="center"/>
    </xf>
    <xf numFmtId="0" fontId="13" fillId="0" borderId="18" xfId="0" applyFont="1" applyFill="1" applyBorder="1" applyAlignment="1">
      <alignment horizontal="left" vertical="center"/>
    </xf>
    <xf numFmtId="0" fontId="13" fillId="0" borderId="17" xfId="0" applyFont="1" applyFill="1" applyBorder="1" applyAlignment="1">
      <alignment horizontal="left" vertical="center"/>
    </xf>
    <xf numFmtId="0" fontId="13" fillId="0" borderId="9" xfId="0" applyFont="1" applyFill="1" applyBorder="1" applyAlignment="1">
      <alignment horizontal="center" vertical="center" wrapText="1"/>
    </xf>
    <xf numFmtId="0" fontId="62" fillId="13" borderId="1" xfId="0" applyFont="1" applyFill="1" applyBorder="1" applyAlignment="1">
      <alignment horizontal="center" vertical="center"/>
    </xf>
    <xf numFmtId="0" fontId="62" fillId="13" borderId="2" xfId="0" applyFont="1" applyFill="1" applyBorder="1" applyAlignment="1">
      <alignment horizontal="center" vertical="center"/>
    </xf>
    <xf numFmtId="0" fontId="62" fillId="13" borderId="3" xfId="0" applyFont="1" applyFill="1" applyBorder="1" applyAlignment="1">
      <alignment horizontal="center" vertical="center"/>
    </xf>
    <xf numFmtId="0" fontId="62" fillId="13" borderId="4" xfId="0" applyFont="1" applyFill="1" applyBorder="1" applyAlignment="1">
      <alignment horizontal="center" vertical="center"/>
    </xf>
    <xf numFmtId="0" fontId="62" fillId="13" borderId="5" xfId="0" applyFont="1" applyFill="1" applyBorder="1" applyAlignment="1">
      <alignment horizontal="center" vertical="center"/>
    </xf>
    <xf numFmtId="0" fontId="62" fillId="13" borderId="6" xfId="0" applyFont="1" applyFill="1" applyBorder="1" applyAlignment="1">
      <alignment horizontal="center" vertical="center"/>
    </xf>
    <xf numFmtId="0" fontId="61" fillId="13" borderId="5" xfId="0" applyFont="1" applyFill="1" applyBorder="1" applyAlignment="1">
      <alignment horizontal="left" vertical="center"/>
    </xf>
    <xf numFmtId="0" fontId="13" fillId="10" borderId="9" xfId="0" applyFont="1" applyFill="1" applyBorder="1" applyAlignment="1">
      <alignment horizontal="center" vertical="center"/>
    </xf>
    <xf numFmtId="14" fontId="13" fillId="10" borderId="9" xfId="0" applyNumberFormat="1" applyFont="1" applyFill="1" applyBorder="1" applyAlignment="1">
      <alignment horizontal="center" vertical="center"/>
    </xf>
    <xf numFmtId="0" fontId="13" fillId="10" borderId="0" xfId="0" applyFont="1" applyFill="1" applyBorder="1" applyAlignment="1">
      <alignment horizontal="center" vertical="center"/>
    </xf>
    <xf numFmtId="0" fontId="61" fillId="13" borderId="18" xfId="0" applyFont="1" applyFill="1" applyBorder="1" applyAlignment="1">
      <alignment horizontal="left" vertical="center"/>
    </xf>
    <xf numFmtId="0" fontId="61" fillId="13" borderId="23" xfId="0" applyFont="1" applyFill="1" applyBorder="1" applyAlignment="1">
      <alignment horizontal="left" vertical="center"/>
    </xf>
    <xf numFmtId="0" fontId="61" fillId="13" borderId="17" xfId="0" applyFont="1" applyFill="1" applyBorder="1" applyAlignment="1">
      <alignment horizontal="left" vertical="center"/>
    </xf>
    <xf numFmtId="0" fontId="13" fillId="0" borderId="9" xfId="0" applyFont="1" applyFill="1" applyBorder="1" applyAlignment="1">
      <alignment horizontal="left" vertical="center" wrapText="1"/>
    </xf>
    <xf numFmtId="0" fontId="13" fillId="0" borderId="9" xfId="0" applyFont="1" applyFill="1" applyBorder="1" applyAlignment="1">
      <alignment horizontal="left" vertical="center"/>
    </xf>
    <xf numFmtId="0" fontId="13" fillId="0" borderId="1"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6" xfId="0" applyFont="1" applyFill="1" applyBorder="1" applyAlignment="1">
      <alignment horizontal="left" vertical="center" wrapText="1"/>
    </xf>
    <xf numFmtId="3" fontId="13" fillId="0" borderId="9" xfId="0" applyNumberFormat="1" applyFont="1" applyFill="1" applyBorder="1" applyAlignment="1">
      <alignment horizontal="center" vertical="center"/>
    </xf>
    <xf numFmtId="0" fontId="13" fillId="10" borderId="1" xfId="0" applyFont="1" applyFill="1" applyBorder="1" applyAlignment="1">
      <alignment horizontal="center" vertical="center"/>
    </xf>
    <xf numFmtId="0" fontId="13" fillId="10" borderId="2" xfId="0" applyFont="1" applyFill="1" applyBorder="1" applyAlignment="1">
      <alignment horizontal="center" vertical="center"/>
    </xf>
    <xf numFmtId="0" fontId="13" fillId="10" borderId="3" xfId="0" applyFont="1" applyFill="1" applyBorder="1" applyAlignment="1">
      <alignment horizontal="center" vertical="center"/>
    </xf>
    <xf numFmtId="0" fontId="13" fillId="10" borderId="4" xfId="0" applyFont="1" applyFill="1" applyBorder="1" applyAlignment="1">
      <alignment horizontal="center" vertical="center"/>
    </xf>
    <xf numFmtId="0" fontId="13" fillId="10" borderId="5" xfId="0" applyFont="1" applyFill="1" applyBorder="1" applyAlignment="1">
      <alignment horizontal="center" vertical="center"/>
    </xf>
    <xf numFmtId="0" fontId="13" fillId="10" borderId="6" xfId="0" applyFont="1" applyFill="1" applyBorder="1" applyAlignment="1">
      <alignment horizontal="center" vertical="center"/>
    </xf>
    <xf numFmtId="0" fontId="11" fillId="10" borderId="1" xfId="0" applyFont="1" applyFill="1" applyBorder="1" applyAlignment="1">
      <alignment horizontal="left" vertical="justify" wrapText="1"/>
    </xf>
    <xf numFmtId="0" fontId="11" fillId="10" borderId="2" xfId="0" applyFont="1" applyFill="1" applyBorder="1" applyAlignment="1">
      <alignment horizontal="left" vertical="justify" wrapText="1"/>
    </xf>
    <xf numFmtId="0" fontId="11" fillId="10" borderId="3" xfId="0" applyFont="1" applyFill="1" applyBorder="1" applyAlignment="1">
      <alignment horizontal="left" vertical="justify" wrapText="1"/>
    </xf>
    <xf numFmtId="0" fontId="11" fillId="10" borderId="7" xfId="0" applyFont="1" applyFill="1" applyBorder="1" applyAlignment="1">
      <alignment horizontal="left" vertical="justify" wrapText="1"/>
    </xf>
    <xf numFmtId="0" fontId="11" fillId="10" borderId="0" xfId="0" applyFont="1" applyFill="1" applyBorder="1" applyAlignment="1">
      <alignment horizontal="left" vertical="justify" wrapText="1"/>
    </xf>
    <xf numFmtId="0" fontId="11" fillId="10" borderId="8" xfId="0" applyFont="1" applyFill="1" applyBorder="1" applyAlignment="1">
      <alignment horizontal="left" vertical="justify" wrapText="1"/>
    </xf>
    <xf numFmtId="0" fontId="11" fillId="10" borderId="4" xfId="0" applyFont="1" applyFill="1" applyBorder="1" applyAlignment="1">
      <alignment horizontal="left" vertical="justify" wrapText="1"/>
    </xf>
    <xf numFmtId="0" fontId="11" fillId="10" borderId="5" xfId="0" applyFont="1" applyFill="1" applyBorder="1" applyAlignment="1">
      <alignment horizontal="left" vertical="justify" wrapText="1"/>
    </xf>
    <xf numFmtId="0" fontId="11" fillId="10" borderId="6" xfId="0" applyFont="1" applyFill="1" applyBorder="1" applyAlignment="1">
      <alignment horizontal="left" vertical="justify" wrapText="1"/>
    </xf>
    <xf numFmtId="0" fontId="11" fillId="0" borderId="1" xfId="0" applyFont="1" applyFill="1" applyBorder="1" applyAlignment="1">
      <alignment horizontal="justify" vertical="justify" wrapText="1"/>
    </xf>
    <xf numFmtId="0" fontId="12" fillId="0" borderId="2" xfId="0" applyFont="1" applyFill="1" applyBorder="1" applyAlignment="1">
      <alignment horizontal="justify" vertical="justify" wrapText="1"/>
    </xf>
    <xf numFmtId="0" fontId="12" fillId="0" borderId="3" xfId="0" applyFont="1" applyFill="1" applyBorder="1" applyAlignment="1">
      <alignment horizontal="justify" vertical="justify" wrapText="1"/>
    </xf>
    <xf numFmtId="0" fontId="12" fillId="0" borderId="7" xfId="0" applyFont="1" applyFill="1" applyBorder="1" applyAlignment="1">
      <alignment horizontal="justify" vertical="justify" wrapText="1"/>
    </xf>
    <xf numFmtId="0" fontId="12" fillId="0" borderId="0" xfId="0" applyFont="1" applyFill="1" applyBorder="1" applyAlignment="1">
      <alignment horizontal="justify" vertical="justify" wrapText="1"/>
    </xf>
    <xf numFmtId="0" fontId="12" fillId="0" borderId="8" xfId="0" applyFont="1" applyFill="1" applyBorder="1" applyAlignment="1">
      <alignment horizontal="justify" vertical="justify" wrapText="1"/>
    </xf>
    <xf numFmtId="0" fontId="12" fillId="0" borderId="4" xfId="0" applyFont="1" applyFill="1" applyBorder="1" applyAlignment="1">
      <alignment horizontal="justify" vertical="justify" wrapText="1"/>
    </xf>
    <xf numFmtId="0" fontId="12" fillId="0" borderId="5" xfId="0" applyFont="1" applyFill="1" applyBorder="1" applyAlignment="1">
      <alignment horizontal="justify" vertical="justify" wrapText="1"/>
    </xf>
    <xf numFmtId="0" fontId="12" fillId="0" borderId="6" xfId="0" applyFont="1" applyFill="1" applyBorder="1" applyAlignment="1">
      <alignment horizontal="justify" vertical="justify"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8" fillId="0" borderId="1" xfId="0" applyFont="1" applyFill="1" applyBorder="1" applyAlignment="1">
      <alignment horizontal="justify" vertical="top" wrapText="1"/>
    </xf>
    <xf numFmtId="0" fontId="30" fillId="0" borderId="2" xfId="0" applyFont="1" applyFill="1" applyBorder="1" applyAlignment="1">
      <alignment horizontal="justify" vertical="top" wrapText="1"/>
    </xf>
    <xf numFmtId="0" fontId="30" fillId="0" borderId="3" xfId="0" applyFont="1" applyFill="1" applyBorder="1" applyAlignment="1">
      <alignment horizontal="justify" vertical="top" wrapText="1"/>
    </xf>
    <xf numFmtId="0" fontId="30" fillId="0" borderId="7" xfId="0" applyFont="1" applyFill="1" applyBorder="1" applyAlignment="1">
      <alignment horizontal="justify" vertical="top" wrapText="1"/>
    </xf>
    <xf numFmtId="0" fontId="30" fillId="0" borderId="0" xfId="0" applyFont="1" applyFill="1" applyBorder="1" applyAlignment="1">
      <alignment horizontal="justify" vertical="top" wrapText="1"/>
    </xf>
    <xf numFmtId="0" fontId="30" fillId="0" borderId="8" xfId="0" applyFont="1" applyFill="1" applyBorder="1" applyAlignment="1">
      <alignment horizontal="justify" vertical="top" wrapText="1"/>
    </xf>
    <xf numFmtId="0" fontId="30" fillId="0" borderId="4" xfId="0" applyFont="1" applyFill="1" applyBorder="1" applyAlignment="1">
      <alignment horizontal="justify" vertical="top" wrapText="1"/>
    </xf>
    <xf numFmtId="0" fontId="30" fillId="0" borderId="5" xfId="0" applyFont="1" applyFill="1" applyBorder="1" applyAlignment="1">
      <alignment horizontal="justify" vertical="top" wrapText="1"/>
    </xf>
    <xf numFmtId="0" fontId="30" fillId="0" borderId="6" xfId="0" applyFont="1" applyFill="1" applyBorder="1" applyAlignment="1">
      <alignment horizontal="justify" vertical="top" wrapText="1"/>
    </xf>
    <xf numFmtId="0" fontId="11" fillId="10" borderId="1" xfId="0" applyFont="1" applyFill="1" applyBorder="1" applyAlignment="1">
      <alignment horizontal="justify" vertical="justify" wrapText="1"/>
    </xf>
    <xf numFmtId="0" fontId="11" fillId="10" borderId="2" xfId="0" applyFont="1" applyFill="1" applyBorder="1" applyAlignment="1">
      <alignment horizontal="justify" vertical="justify" wrapText="1"/>
    </xf>
    <xf numFmtId="0" fontId="11" fillId="10" borderId="3" xfId="0" applyFont="1" applyFill="1" applyBorder="1" applyAlignment="1">
      <alignment horizontal="justify" vertical="justify" wrapText="1"/>
    </xf>
    <xf numFmtId="0" fontId="11" fillId="10" borderId="7" xfId="0" applyFont="1" applyFill="1" applyBorder="1" applyAlignment="1">
      <alignment horizontal="justify" vertical="justify" wrapText="1"/>
    </xf>
    <xf numFmtId="0" fontId="11" fillId="10" borderId="0" xfId="0" applyFont="1" applyFill="1" applyBorder="1" applyAlignment="1">
      <alignment horizontal="justify" vertical="justify" wrapText="1"/>
    </xf>
    <xf numFmtId="0" fontId="11" fillId="10" borderId="8" xfId="0" applyFont="1" applyFill="1" applyBorder="1" applyAlignment="1">
      <alignment horizontal="justify" vertical="justify" wrapText="1"/>
    </xf>
    <xf numFmtId="0" fontId="11" fillId="10" borderId="4" xfId="0" applyFont="1" applyFill="1" applyBorder="1" applyAlignment="1">
      <alignment horizontal="justify" vertical="justify" wrapText="1"/>
    </xf>
    <xf numFmtId="0" fontId="11" fillId="10" borderId="5" xfId="0" applyFont="1" applyFill="1" applyBorder="1" applyAlignment="1">
      <alignment horizontal="justify" vertical="justify" wrapText="1"/>
    </xf>
    <xf numFmtId="0" fontId="11" fillId="10" borderId="6" xfId="0" applyFont="1" applyFill="1" applyBorder="1" applyAlignment="1">
      <alignment horizontal="justify" vertical="justify" wrapText="1"/>
    </xf>
    <xf numFmtId="0" fontId="11" fillId="3" borderId="0" xfId="0" applyFont="1" applyFill="1" applyBorder="1" applyAlignment="1">
      <alignment horizontal="left"/>
    </xf>
    <xf numFmtId="0" fontId="11" fillId="0" borderId="1" xfId="0" applyFont="1" applyFill="1" applyBorder="1" applyAlignment="1">
      <alignment horizontal="justify" vertical="top" wrapText="1"/>
    </xf>
    <xf numFmtId="0" fontId="12" fillId="0" borderId="2" xfId="0" applyFont="1" applyFill="1" applyBorder="1" applyAlignment="1">
      <alignment horizontal="justify" vertical="top" wrapText="1"/>
    </xf>
    <xf numFmtId="0" fontId="12" fillId="0" borderId="3" xfId="0" applyFont="1" applyFill="1" applyBorder="1" applyAlignment="1">
      <alignment horizontal="justify" vertical="top" wrapText="1"/>
    </xf>
    <xf numFmtId="0" fontId="12" fillId="0" borderId="7" xfId="0" applyFont="1" applyFill="1" applyBorder="1" applyAlignment="1">
      <alignment horizontal="justify" vertical="top" wrapText="1"/>
    </xf>
    <xf numFmtId="0" fontId="12" fillId="0" borderId="0" xfId="0" applyFont="1" applyFill="1" applyBorder="1" applyAlignment="1">
      <alignment horizontal="justify" vertical="top" wrapText="1"/>
    </xf>
    <xf numFmtId="0" fontId="12" fillId="0" borderId="8" xfId="0" applyFont="1" applyFill="1" applyBorder="1" applyAlignment="1">
      <alignment horizontal="justify" vertical="top" wrapText="1"/>
    </xf>
    <xf numFmtId="0" fontId="12" fillId="0" borderId="4" xfId="0" applyFont="1" applyFill="1" applyBorder="1" applyAlignment="1">
      <alignment horizontal="justify" vertical="top" wrapText="1"/>
    </xf>
    <xf numFmtId="0" fontId="12" fillId="0" borderId="5" xfId="0" applyFont="1" applyFill="1" applyBorder="1" applyAlignment="1">
      <alignment horizontal="justify" vertical="top" wrapText="1"/>
    </xf>
    <xf numFmtId="0" fontId="12" fillId="0" borderId="6" xfId="0" applyFont="1" applyFill="1" applyBorder="1" applyAlignment="1">
      <alignment horizontal="justify" vertical="top" wrapTex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11" fillId="0" borderId="9" xfId="0" applyFont="1" applyBorder="1" applyAlignment="1">
      <alignment horizontal="center"/>
    </xf>
    <xf numFmtId="0" fontId="11" fillId="2" borderId="0" xfId="0" applyFont="1" applyFill="1" applyAlignment="1">
      <alignment horizontal="center"/>
    </xf>
    <xf numFmtId="0" fontId="11" fillId="4" borderId="0" xfId="0" applyFont="1" applyFill="1" applyAlignment="1">
      <alignment horizont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6" xfId="0" applyFont="1" applyFill="1" applyBorder="1" applyAlignment="1">
      <alignment horizontal="center" vertical="center"/>
    </xf>
    <xf numFmtId="0" fontId="19" fillId="0" borderId="0" xfId="0" applyFont="1" applyAlignment="1">
      <alignment horizontal="center" wrapText="1"/>
    </xf>
    <xf numFmtId="0" fontId="19" fillId="0" borderId="0" xfId="0" applyFont="1" applyAlignment="1">
      <alignment horizontal="center"/>
    </xf>
    <xf numFmtId="0" fontId="11" fillId="14" borderId="0" xfId="0" applyFont="1" applyFill="1" applyAlignment="1">
      <alignment horizontal="center"/>
    </xf>
    <xf numFmtId="165" fontId="19" fillId="0" borderId="0" xfId="0" applyNumberFormat="1" applyFont="1" applyBorder="1" applyAlignment="1">
      <alignment horizontal="center"/>
    </xf>
    <xf numFmtId="0" fontId="22" fillId="0" borderId="0" xfId="0" applyFont="1" applyAlignment="1">
      <alignment horizontal="center" vertical="center"/>
    </xf>
    <xf numFmtId="0" fontId="11" fillId="0" borderId="2" xfId="0" applyFont="1" applyFill="1" applyBorder="1" applyAlignment="1">
      <alignment horizontal="justify" vertical="top" wrapText="1"/>
    </xf>
    <xf numFmtId="0" fontId="11" fillId="0" borderId="3" xfId="0" applyFont="1" applyFill="1" applyBorder="1" applyAlignment="1">
      <alignment horizontal="justify" vertical="top" wrapText="1"/>
    </xf>
    <xf numFmtId="0" fontId="11" fillId="0" borderId="7" xfId="0" applyFont="1" applyFill="1" applyBorder="1" applyAlignment="1">
      <alignment horizontal="justify" vertical="top" wrapText="1"/>
    </xf>
    <xf numFmtId="0" fontId="11" fillId="0" borderId="0" xfId="0" applyFont="1" applyFill="1" applyBorder="1" applyAlignment="1">
      <alignment horizontal="justify" vertical="top" wrapText="1"/>
    </xf>
    <xf numFmtId="0" fontId="11" fillId="0" borderId="8" xfId="0" applyFont="1" applyFill="1" applyBorder="1" applyAlignment="1">
      <alignment horizontal="justify" vertical="top" wrapText="1"/>
    </xf>
    <xf numFmtId="0" fontId="11" fillId="0" borderId="4" xfId="0" applyFont="1" applyFill="1" applyBorder="1" applyAlignment="1">
      <alignment horizontal="justify" vertical="top" wrapText="1"/>
    </xf>
    <xf numFmtId="0" fontId="11" fillId="0" borderId="5" xfId="0" applyFont="1" applyFill="1" applyBorder="1" applyAlignment="1">
      <alignment horizontal="justify" vertical="top" wrapText="1"/>
    </xf>
    <xf numFmtId="0" fontId="11" fillId="0" borderId="6" xfId="0" applyFont="1" applyFill="1" applyBorder="1" applyAlignment="1">
      <alignment horizontal="justify" vertical="top" wrapText="1"/>
    </xf>
    <xf numFmtId="0" fontId="19" fillId="0" borderId="0" xfId="0" applyFont="1" applyBorder="1" applyAlignment="1">
      <alignment horizontal="center"/>
    </xf>
    <xf numFmtId="0" fontId="11" fillId="0" borderId="0" xfId="0" applyFont="1" applyFill="1" applyAlignment="1">
      <alignment horizontal="center"/>
    </xf>
    <xf numFmtId="0" fontId="11" fillId="3" borderId="0" xfId="0" applyFont="1" applyFill="1" applyBorder="1" applyAlignment="1">
      <alignment horizontal="left" vertical="top"/>
    </xf>
    <xf numFmtId="0" fontId="66" fillId="13" borderId="9" xfId="0" applyFont="1" applyFill="1" applyBorder="1" applyAlignment="1">
      <alignment horizontal="left" wrapText="1"/>
    </xf>
    <xf numFmtId="165" fontId="11" fillId="0" borderId="9" xfId="0" applyNumberFormat="1" applyFont="1" applyFill="1" applyBorder="1" applyAlignment="1">
      <alignment horizontal="right" vertical="center"/>
    </xf>
    <xf numFmtId="0" fontId="11" fillId="0" borderId="1"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8"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6" xfId="0" applyFont="1" applyFill="1" applyBorder="1" applyAlignment="1">
      <alignment horizontal="left" vertical="top" wrapText="1"/>
    </xf>
    <xf numFmtId="0" fontId="47" fillId="2" borderId="0" xfId="0" applyFont="1" applyFill="1" applyAlignment="1">
      <alignment horizontal="center"/>
    </xf>
    <xf numFmtId="0" fontId="47" fillId="14" borderId="0" xfId="0" applyFont="1" applyFill="1" applyAlignment="1">
      <alignment horizontal="center"/>
    </xf>
    <xf numFmtId="0" fontId="28" fillId="0" borderId="1" xfId="0" applyFont="1" applyFill="1" applyBorder="1" applyAlignment="1">
      <alignment horizontal="left" vertical="top" wrapText="1"/>
    </xf>
    <xf numFmtId="0" fontId="28" fillId="0" borderId="2" xfId="0" applyFont="1" applyFill="1" applyBorder="1" applyAlignment="1">
      <alignment horizontal="left" vertical="top" wrapText="1"/>
    </xf>
    <xf numFmtId="0" fontId="28" fillId="0" borderId="7"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8" xfId="0" applyFont="1" applyFill="1" applyBorder="1" applyAlignment="1">
      <alignment horizontal="left" vertical="top" wrapText="1"/>
    </xf>
    <xf numFmtId="0" fontId="28" fillId="0" borderId="4" xfId="0" applyFont="1" applyFill="1" applyBorder="1" applyAlignment="1">
      <alignment horizontal="left" vertical="top" wrapText="1"/>
    </xf>
    <xf numFmtId="0" fontId="28" fillId="0" borderId="5" xfId="0" applyFont="1" applyFill="1" applyBorder="1" applyAlignment="1">
      <alignment horizontal="left" vertical="top" wrapText="1"/>
    </xf>
    <xf numFmtId="0" fontId="28" fillId="0" borderId="6" xfId="0" applyFont="1" applyFill="1" applyBorder="1" applyAlignment="1">
      <alignment horizontal="left" vertical="top" wrapText="1"/>
    </xf>
    <xf numFmtId="0" fontId="23" fillId="0" borderId="0" xfId="0" applyFont="1" applyAlignment="1">
      <alignment horizontal="center" vertical="center"/>
    </xf>
    <xf numFmtId="0" fontId="18" fillId="0" borderId="2" xfId="0" applyFont="1" applyFill="1" applyBorder="1" applyAlignment="1">
      <alignment horizontal="justify" vertical="top" wrapText="1"/>
    </xf>
    <xf numFmtId="0" fontId="18" fillId="0" borderId="7" xfId="0" applyFont="1" applyFill="1" applyBorder="1" applyAlignment="1">
      <alignment horizontal="justify" vertical="top" wrapText="1"/>
    </xf>
    <xf numFmtId="0" fontId="18" fillId="0" borderId="0" xfId="0" applyFont="1" applyFill="1" applyBorder="1" applyAlignment="1">
      <alignment horizontal="justify" vertical="top" wrapText="1"/>
    </xf>
    <xf numFmtId="0" fontId="18" fillId="0" borderId="8" xfId="0" applyFont="1" applyFill="1" applyBorder="1" applyAlignment="1">
      <alignment horizontal="justify" vertical="top" wrapText="1"/>
    </xf>
    <xf numFmtId="0" fontId="18" fillId="0" borderId="4" xfId="0" applyFont="1" applyFill="1" applyBorder="1" applyAlignment="1">
      <alignment horizontal="justify" vertical="top" wrapText="1"/>
    </xf>
    <xf numFmtId="0" fontId="18" fillId="0" borderId="5" xfId="0" applyFont="1" applyFill="1" applyBorder="1" applyAlignment="1">
      <alignment horizontal="justify" vertical="top" wrapText="1"/>
    </xf>
    <xf numFmtId="0" fontId="18" fillId="0" borderId="6" xfId="0" applyFont="1" applyFill="1" applyBorder="1" applyAlignment="1">
      <alignment horizontal="justify" vertical="top" wrapText="1"/>
    </xf>
  </cellXfs>
  <cellStyles count="8">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Hyperlink" xfId="1" builtinId="8"/>
    <cellStyle name="Normal" xfId="0" builtinId="0"/>
  </cellStyles>
  <dxfs count="6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val="0"/>
        <outline val="0"/>
        <shadow val="0"/>
        <u val="none"/>
        <vertAlign val="baseline"/>
        <sz val="11"/>
        <color auto="1"/>
        <name val="Calibri"/>
        <scheme val="minor"/>
      </font>
      <numFmt numFmtId="165" formatCode="&quot;$&quot;#,##0"/>
      <fill>
        <patternFill patternType="solid">
          <fgColor indexed="64"/>
          <bgColor theme="0" tint="-0.249977111117893"/>
        </patternFill>
      </fill>
    </dxf>
    <dxf>
      <font>
        <strike val="0"/>
        <outline val="0"/>
        <shadow val="0"/>
        <u val="none"/>
        <vertAlign val="baseline"/>
        <sz val="11"/>
        <color auto="1"/>
        <name val="Calibri"/>
        <scheme val="minor"/>
      </font>
      <fill>
        <patternFill patternType="solid">
          <fgColor indexed="64"/>
          <bgColor theme="0" tint="-0.249977111117893"/>
        </patternFill>
      </fill>
    </dxf>
    <dxf>
      <font>
        <strike val="0"/>
        <outline val="0"/>
        <shadow val="0"/>
        <u val="none"/>
        <vertAlign val="baseline"/>
        <sz val="11"/>
        <color auto="1"/>
        <name val="Calibri"/>
        <scheme val="minor"/>
      </font>
      <numFmt numFmtId="165" formatCode="&quot;$&quot;#,##0"/>
      <fill>
        <patternFill patternType="solid">
          <fgColor indexed="64"/>
          <bgColor theme="0" tint="-0.249977111117893"/>
        </patternFill>
      </fill>
    </dxf>
    <dxf>
      <font>
        <strike val="0"/>
        <outline val="0"/>
        <shadow val="0"/>
        <u val="none"/>
        <vertAlign val="baseline"/>
        <sz val="11"/>
        <color auto="1"/>
        <name val="Calibri"/>
        <scheme val="minor"/>
      </font>
      <numFmt numFmtId="165" formatCode="&quot;$&quot;#,##0"/>
      <fill>
        <patternFill patternType="solid">
          <fgColor indexed="64"/>
          <bgColor theme="0" tint="-0.249977111117893"/>
        </patternFill>
      </fill>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
      <font>
        <color theme="0"/>
      </font>
    </dxf>
    <dxf>
      <font>
        <color theme="0"/>
      </font>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00B0F0"/>
        </patternFill>
      </fill>
    </dxf>
    <dxf>
      <fill>
        <patternFill>
          <bgColor rgb="FF00B050"/>
        </patternFill>
      </fill>
    </dxf>
    <dxf>
      <font>
        <color auto="1"/>
      </font>
      <fill>
        <patternFill>
          <bgColor rgb="FF00B0F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TCO Reduction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Pt>
            <c:idx val="1"/>
            <c:invertIfNegative val="0"/>
            <c:bubble3D val="0"/>
            <c:spPr>
              <a:solidFill>
                <a:srgbClr val="00B050"/>
              </a:solidFill>
              <a:ln w="9525" cap="flat" cmpd="sng" algn="ctr">
                <a:solidFill>
                  <a:schemeClr val="lt1">
                    <a:alpha val="50000"/>
                  </a:schemeClr>
                </a:solidFill>
                <a:round/>
              </a:ln>
              <a:effectLst/>
            </c:spPr>
            <c:extLst>
              <c:ext xmlns:c16="http://schemas.microsoft.com/office/drawing/2014/chart" uri="{C3380CC4-5D6E-409C-BE32-E72D297353CC}">
                <c16:uniqueId val="{00000001-6A9B-0B45-BED2-07BE9A4FA941}"/>
              </c:ext>
            </c:extLst>
          </c:dPt>
          <c:dLbls>
            <c:dLbl>
              <c:idx val="0"/>
              <c:layout>
                <c:manualLayout>
                  <c:x val="8.1135902636916592E-3"/>
                  <c:y val="-6.0809576198972599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lt1"/>
                        </a:solidFill>
                        <a:latin typeface="+mn-lt"/>
                        <a:ea typeface="+mn-ea"/>
                        <a:cs typeface="+mn-cs"/>
                      </a:defRPr>
                    </a:pPr>
                    <a:fld id="{808E6090-5747-4DF1-BF23-872D3B5C2DD2}" type="VALUE">
                      <a:rPr lang="en-US" sz="2400">
                        <a:solidFill>
                          <a:sysClr val="windowText" lastClr="000000"/>
                        </a:solidFill>
                      </a:rPr>
                      <a:pPr>
                        <a:defRPr/>
                      </a:pPr>
                      <a:t>[VALUE]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lt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0.16224475997295501"/>
                      <c:h val="0.134420561632526"/>
                    </c:manualLayout>
                  </c15:layout>
                  <c15:dlblFieldTable/>
                  <c15:showDataLabelsRange val="0"/>
                </c:ext>
                <c:ext xmlns:c16="http://schemas.microsoft.com/office/drawing/2014/chart" uri="{C3380CC4-5D6E-409C-BE32-E72D297353CC}">
                  <c16:uniqueId val="{00000002-6A9B-0B45-BED2-07BE9A4FA941}"/>
                </c:ext>
              </c:extLst>
            </c:dLbl>
            <c:dLbl>
              <c:idx val="1"/>
              <c:layout>
                <c:manualLayout>
                  <c:x val="1.06477562515639E-7"/>
                  <c:y val="-5.5063598278704697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lt1"/>
                        </a:solidFill>
                        <a:latin typeface="+mn-lt"/>
                        <a:ea typeface="+mn-ea"/>
                        <a:cs typeface="+mn-cs"/>
                      </a:defRPr>
                    </a:pPr>
                    <a:fld id="{D18D1095-9005-46E7-8D39-0F583001C62F}" type="VALUE">
                      <a:rPr lang="en-US" sz="1800">
                        <a:solidFill>
                          <a:sysClr val="windowText" lastClr="000000"/>
                        </a:solidFill>
                      </a:rPr>
                      <a:pPr>
                        <a:defRPr/>
                      </a:pPr>
                      <a:t>[VALUE]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lt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0.213847194050034"/>
                      <c:h val="0.13129226769168301"/>
                    </c:manualLayout>
                  </c15:layout>
                  <c15:dlblFieldTable/>
                  <c15:showDataLabelsRange val="0"/>
                </c:ext>
                <c:ext xmlns:c16="http://schemas.microsoft.com/office/drawing/2014/chart" uri="{C3380CC4-5D6E-409C-BE32-E72D297353CC}">
                  <c16:uniqueId val="{00000001-6A9B-0B45-BED2-07BE9A4FA94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rgbClr val="FF0000"/>
                </a:solidFill>
              </a:ln>
              <a:effectLst/>
            </c:spPr>
            <c:trendlineType val="linear"/>
            <c:dispRSqr val="0"/>
            <c:dispEq val="0"/>
          </c:trendline>
          <c:cat>
            <c:strRef>
              <c:f>FMF!$J$62:$J$63</c:f>
              <c:strCache>
                <c:ptCount val="2"/>
                <c:pt idx="0">
                  <c:v>Current TCO</c:v>
                </c:pt>
                <c:pt idx="1">
                  <c:v>Cost Reduction</c:v>
                </c:pt>
              </c:strCache>
            </c:strRef>
          </c:cat>
          <c:val>
            <c:numRef>
              <c:f>FMF!$K$62:$K$63</c:f>
              <c:numCache>
                <c:formatCode>0.00%</c:formatCode>
                <c:ptCount val="2"/>
                <c:pt idx="0" formatCode="0%">
                  <c:v>1</c:v>
                </c:pt>
                <c:pt idx="1">
                  <c:v>0</c:v>
                </c:pt>
              </c:numCache>
            </c:numRef>
          </c:val>
          <c:extLst>
            <c:ext xmlns:c16="http://schemas.microsoft.com/office/drawing/2014/chart" uri="{C3380CC4-5D6E-409C-BE32-E72D297353CC}">
              <c16:uniqueId val="{00000004-6A9B-0B45-BED2-07BE9A4FA941}"/>
            </c:ext>
          </c:extLst>
        </c:ser>
        <c:dLbls>
          <c:dLblPos val="inEnd"/>
          <c:showLegendKey val="0"/>
          <c:showVal val="1"/>
          <c:showCatName val="0"/>
          <c:showSerName val="0"/>
          <c:showPercent val="0"/>
          <c:showBubbleSize val="0"/>
        </c:dLbls>
        <c:gapWidth val="65"/>
        <c:axId val="310637552"/>
        <c:axId val="310636768"/>
      </c:barChart>
      <c:catAx>
        <c:axId val="3106375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310636768"/>
        <c:crosses val="autoZero"/>
        <c:auto val="1"/>
        <c:lblAlgn val="ctr"/>
        <c:lblOffset val="100"/>
        <c:noMultiLvlLbl val="0"/>
      </c:catAx>
      <c:valAx>
        <c:axId val="31063676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1063755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Tracking and telematics</a:t>
            </a:r>
          </a:p>
        </c:rich>
      </c:tx>
      <c:overlay val="0"/>
      <c:spPr>
        <a:solidFill>
          <a:schemeClr val="accent1">
            <a:lumMod val="75000"/>
          </a:schemeClr>
        </a:solid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9494028132659838"/>
          <c:y val="0.17253044957215435"/>
          <c:w val="0.76519463820151423"/>
          <c:h val="0.60837490819850504"/>
        </c:manualLayout>
      </c:layout>
      <c:scatterChart>
        <c:scatterStyle val="lineMarker"/>
        <c:varyColors val="0"/>
        <c:ser>
          <c:idx val="0"/>
          <c:order val="0"/>
          <c:tx>
            <c:strRef>
              <c:f>'Action 8 CALC'!$F$89</c:f>
              <c:strCache>
                <c:ptCount val="1"/>
                <c:pt idx="0">
                  <c:v>Current TCO</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trendline>
            <c:spPr>
              <a:ln w="19050" cap="rnd">
                <a:solidFill>
                  <a:schemeClr val="accent1"/>
                </a:solidFill>
                <a:prstDash val="sysDash"/>
              </a:ln>
              <a:effectLst/>
            </c:spPr>
            <c:trendlineType val="linear"/>
            <c:dispRSqr val="0"/>
            <c:dispEq val="0"/>
          </c:trendline>
          <c:xVal>
            <c:strRef>
              <c:f>'Action 8 CALC'!$G$88:$N$88</c:f>
              <c:strCache>
                <c:ptCount val="8"/>
                <c:pt idx="0">
                  <c:v>Year 1</c:v>
                </c:pt>
                <c:pt idx="1">
                  <c:v>Year 2</c:v>
                </c:pt>
                <c:pt idx="2">
                  <c:v>Year 3</c:v>
                </c:pt>
                <c:pt idx="3">
                  <c:v>Year 4</c:v>
                </c:pt>
                <c:pt idx="4">
                  <c:v>Year 5</c:v>
                </c:pt>
                <c:pt idx="5">
                  <c:v>Year 6</c:v>
                </c:pt>
                <c:pt idx="6">
                  <c:v>Year 7</c:v>
                </c:pt>
                <c:pt idx="7">
                  <c:v>Year 8</c:v>
                </c:pt>
              </c:strCache>
            </c:strRef>
          </c:xVal>
          <c:yVal>
            <c:numRef>
              <c:f>'Action 8 CALC'!$G$89:$N$89</c:f>
              <c:numCache>
                <c:formatCode>"$"#,##0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1-5697-CE46-AFBE-7112E139CD59}"/>
            </c:ext>
          </c:extLst>
        </c:ser>
        <c:ser>
          <c:idx val="1"/>
          <c:order val="1"/>
          <c:tx>
            <c:strRef>
              <c:f>'Action 8 CALC'!$F$90</c:f>
              <c:strCache>
                <c:ptCount val="1"/>
                <c:pt idx="0">
                  <c:v>Vehicle Telematics &amp; Tracking TCO</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cap="rnd">
                <a:solidFill>
                  <a:schemeClr val="accent2"/>
                </a:solidFill>
                <a:round/>
              </a:ln>
              <a:effectLst>
                <a:outerShdw blurRad="57150" dist="19050" dir="5400000" algn="ctr" rotWithShape="0">
                  <a:srgbClr val="000000">
                    <a:alpha val="63000"/>
                  </a:srgbClr>
                </a:outerShdw>
              </a:effectLst>
            </c:spPr>
          </c:marker>
          <c:trendline>
            <c:spPr>
              <a:ln w="19050" cap="rnd">
                <a:solidFill>
                  <a:schemeClr val="accent2"/>
                </a:solidFill>
                <a:prstDash val="sysDash"/>
              </a:ln>
              <a:effectLst/>
            </c:spPr>
            <c:trendlineType val="linear"/>
            <c:dispRSqr val="0"/>
            <c:dispEq val="0"/>
          </c:trendline>
          <c:xVal>
            <c:strRef>
              <c:f>'Action 8 CALC'!$G$88:$N$88</c:f>
              <c:strCache>
                <c:ptCount val="8"/>
                <c:pt idx="0">
                  <c:v>Year 1</c:v>
                </c:pt>
                <c:pt idx="1">
                  <c:v>Year 2</c:v>
                </c:pt>
                <c:pt idx="2">
                  <c:v>Year 3</c:v>
                </c:pt>
                <c:pt idx="3">
                  <c:v>Year 4</c:v>
                </c:pt>
                <c:pt idx="4">
                  <c:v>Year 5</c:v>
                </c:pt>
                <c:pt idx="5">
                  <c:v>Year 6</c:v>
                </c:pt>
                <c:pt idx="6">
                  <c:v>Year 7</c:v>
                </c:pt>
                <c:pt idx="7">
                  <c:v>Year 8</c:v>
                </c:pt>
              </c:strCache>
            </c:strRef>
          </c:xVal>
          <c:yVal>
            <c:numRef>
              <c:f>'Action 8 CALC'!$G$90:$N$90</c:f>
              <c:numCache>
                <c:formatCode>"$"#,##0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3-5697-CE46-AFBE-7112E139CD59}"/>
            </c:ext>
          </c:extLst>
        </c:ser>
        <c:dLbls>
          <c:showLegendKey val="0"/>
          <c:showVal val="0"/>
          <c:showCatName val="0"/>
          <c:showSerName val="0"/>
          <c:showPercent val="0"/>
          <c:showBubbleSize val="0"/>
        </c:dLbls>
        <c:axId val="345598512"/>
        <c:axId val="345603608"/>
      </c:scatterChart>
      <c:valAx>
        <c:axId val="345598512"/>
        <c:scaling>
          <c:orientation val="minMax"/>
        </c:scaling>
        <c:delete val="0"/>
        <c:axPos val="b"/>
        <c:majorGridlines>
          <c:spPr>
            <a:ln w="9525" cap="flat" cmpd="sng" algn="ctr">
              <a:solidFill>
                <a:schemeClr val="lt1">
                  <a:lumMod val="95000"/>
                  <a:alpha val="10000"/>
                </a:schemeClr>
              </a:solidFill>
              <a:round/>
            </a:ln>
            <a:effectLst/>
          </c:spPr>
        </c:majorGridlines>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45603608"/>
        <c:crosses val="autoZero"/>
        <c:crossBetween val="midCat"/>
      </c:valAx>
      <c:valAx>
        <c:axId val="345603608"/>
        <c:scaling>
          <c:orientation val="minMax"/>
        </c:scaling>
        <c:delete val="0"/>
        <c:axPos val="l"/>
        <c:majorGridlines>
          <c:spPr>
            <a:ln w="9525" cap="flat" cmpd="sng" algn="ctr">
              <a:solidFill>
                <a:schemeClr val="lt1">
                  <a:lumMod val="95000"/>
                  <a:alpha val="10000"/>
                </a:schemeClr>
              </a:solidFill>
              <a:round/>
            </a:ln>
            <a:effectLst/>
          </c:spPr>
        </c:majorGridlines>
        <c:numFmt formatCode="&quot;$&quot;#,##0"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45598512"/>
        <c:crosses val="autoZero"/>
        <c:crossBetween val="midCat"/>
      </c:valAx>
      <c:spPr>
        <a:noFill/>
        <a:ln>
          <a:noFill/>
        </a:ln>
        <a:effectLst/>
      </c:spPr>
    </c:plotArea>
    <c:legend>
      <c:legendPos val="b"/>
      <c:layout>
        <c:manualLayout>
          <c:xMode val="edge"/>
          <c:yMode val="edge"/>
          <c:x val="0.25784244760377018"/>
          <c:y val="0.87878319244789438"/>
          <c:w val="0.6153670695185397"/>
          <c:h val="9.76582327855657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sng" strike="noStrike" kern="1200" baseline="0">
                <a:solidFill>
                  <a:schemeClr val="dk1">
                    <a:lumMod val="75000"/>
                    <a:lumOff val="25000"/>
                  </a:schemeClr>
                </a:solidFill>
                <a:latin typeface="+mn-lt"/>
                <a:ea typeface="+mn-ea"/>
                <a:cs typeface="+mn-cs"/>
              </a:defRPr>
            </a:pPr>
            <a:r>
              <a:rPr lang="en-US" u="sng"/>
              <a:t>Cost</a:t>
            </a:r>
            <a:r>
              <a:rPr lang="en-US" u="sng" baseline="0"/>
              <a:t> Reduction Potential</a:t>
            </a:r>
            <a:endParaRPr lang="en-US" u="sng"/>
          </a:p>
        </c:rich>
      </c:tx>
      <c:overlay val="0"/>
      <c:spPr>
        <a:noFill/>
        <a:ln>
          <a:noFill/>
        </a:ln>
        <a:effectLst/>
      </c:spPr>
      <c:txPr>
        <a:bodyPr rot="0" spcFirstLastPara="1" vertOverflow="ellipsis" vert="horz" wrap="square" anchor="ctr" anchorCtr="1"/>
        <a:lstStyle/>
        <a:p>
          <a:pPr>
            <a:defRPr sz="1800" b="1" i="0" u="sng"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Pt>
            <c:idx val="1"/>
            <c:invertIfNegative val="0"/>
            <c:bubble3D val="0"/>
            <c:spPr>
              <a:solidFill>
                <a:srgbClr val="00B050"/>
              </a:solidFill>
              <a:ln w="9525" cap="flat" cmpd="sng" algn="ctr">
                <a:solidFill>
                  <a:schemeClr val="lt1">
                    <a:alpha val="50000"/>
                  </a:schemeClr>
                </a:solidFill>
                <a:round/>
              </a:ln>
              <a:effectLst/>
            </c:spPr>
            <c:extLst>
              <c:ext xmlns:c16="http://schemas.microsoft.com/office/drawing/2014/chart" uri="{C3380CC4-5D6E-409C-BE32-E72D297353CC}">
                <c16:uniqueId val="{00000001-A4C5-3E45-9B6A-1B6DD62388FF}"/>
              </c:ext>
            </c:extLst>
          </c:dPt>
          <c:dLbls>
            <c:dLbl>
              <c:idx val="0"/>
              <c:layout>
                <c:manualLayout>
                  <c:x val="9.4416630539591404E-3"/>
                  <c:y val="-2.97114362844281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lt1"/>
                        </a:solidFill>
                        <a:latin typeface="+mn-lt"/>
                        <a:ea typeface="+mn-ea"/>
                        <a:cs typeface="+mn-cs"/>
                      </a:defRPr>
                    </a:pPr>
                    <a:fld id="{808E6090-5747-4DF1-BF23-872D3B5C2DD2}" type="VALUE">
                      <a:rPr lang="en-US" sz="1400">
                        <a:solidFill>
                          <a:sysClr val="windowText" lastClr="000000"/>
                        </a:solidFill>
                      </a:rPr>
                      <a:pPr>
                        <a:defRPr/>
                      </a:pPr>
                      <a:t>[VALUE]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lt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0.16490071211218099"/>
                      <c:h val="0.10332242244895599"/>
                    </c:manualLayout>
                  </c15:layout>
                  <c15:dlblFieldTable/>
                  <c15:showDataLabelsRange val="0"/>
                </c:ext>
                <c:ext xmlns:c16="http://schemas.microsoft.com/office/drawing/2014/chart" uri="{C3380CC4-5D6E-409C-BE32-E72D297353CC}">
                  <c16:uniqueId val="{00000002-A4C5-3E45-9B6A-1B6DD62388FF}"/>
                </c:ext>
              </c:extLst>
            </c:dLbl>
            <c:dLbl>
              <c:idx val="1"/>
              <c:layout>
                <c:manualLayout>
                  <c:x val="2.78884462151394E-2"/>
                  <c:y val="-8.0330901595739801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lt1"/>
                        </a:solidFill>
                        <a:latin typeface="+mn-lt"/>
                        <a:ea typeface="+mn-ea"/>
                        <a:cs typeface="+mn-cs"/>
                      </a:defRPr>
                    </a:pPr>
                    <a:fld id="{D18D1095-9005-46E7-8D39-0F583001C62F}" type="VALUE">
                      <a:rPr lang="en-US" sz="1400">
                        <a:solidFill>
                          <a:sysClr val="windowText" lastClr="000000"/>
                        </a:solidFill>
                      </a:rPr>
                      <a:pPr>
                        <a:defRPr/>
                      </a:pPr>
                      <a:t>[VALUE]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lt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0.17400654599449999"/>
                      <c:h val="6.5208807636435495E-2"/>
                    </c:manualLayout>
                  </c15:layout>
                  <c15:dlblFieldTable/>
                  <c15:showDataLabelsRange val="0"/>
                </c:ext>
                <c:ext xmlns:c16="http://schemas.microsoft.com/office/drawing/2014/chart" uri="{C3380CC4-5D6E-409C-BE32-E72D297353CC}">
                  <c16:uniqueId val="{00000001-A4C5-3E45-9B6A-1B6DD62388F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rgbClr val="FF0000"/>
                </a:solidFill>
              </a:ln>
              <a:effectLst/>
            </c:spPr>
            <c:trendlineType val="linear"/>
            <c:dispRSqr val="0"/>
            <c:dispEq val="0"/>
          </c:trendline>
          <c:cat>
            <c:strRef>
              <c:f>FMF!$J$62:$J$63</c:f>
              <c:strCache>
                <c:ptCount val="2"/>
                <c:pt idx="0">
                  <c:v>Current TCO</c:v>
                </c:pt>
                <c:pt idx="1">
                  <c:v>Cost Reduction</c:v>
                </c:pt>
              </c:strCache>
            </c:strRef>
          </c:cat>
          <c:val>
            <c:numRef>
              <c:f>FMF!$K$62:$K$63</c:f>
              <c:numCache>
                <c:formatCode>0.00%</c:formatCode>
                <c:ptCount val="2"/>
                <c:pt idx="0" formatCode="0%">
                  <c:v>1</c:v>
                </c:pt>
                <c:pt idx="1">
                  <c:v>0</c:v>
                </c:pt>
              </c:numCache>
            </c:numRef>
          </c:val>
          <c:extLst>
            <c:ext xmlns:c16="http://schemas.microsoft.com/office/drawing/2014/chart" uri="{C3380CC4-5D6E-409C-BE32-E72D297353CC}">
              <c16:uniqueId val="{00000004-A4C5-3E45-9B6A-1B6DD62388FF}"/>
            </c:ext>
          </c:extLst>
        </c:ser>
        <c:dLbls>
          <c:dLblPos val="inEnd"/>
          <c:showLegendKey val="0"/>
          <c:showVal val="1"/>
          <c:showCatName val="0"/>
          <c:showSerName val="0"/>
          <c:showPercent val="0"/>
          <c:showBubbleSize val="0"/>
        </c:dLbls>
        <c:gapWidth val="65"/>
        <c:axId val="310643040"/>
        <c:axId val="310643432"/>
      </c:barChart>
      <c:catAx>
        <c:axId val="31064304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310643432"/>
        <c:crosses val="autoZero"/>
        <c:auto val="1"/>
        <c:lblAlgn val="ctr"/>
        <c:lblOffset val="100"/>
        <c:noMultiLvlLbl val="0"/>
      </c:catAx>
      <c:valAx>
        <c:axId val="3106434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10643040"/>
        <c:crosses val="autoZero"/>
        <c:crossBetween val="between"/>
      </c:valAx>
      <c:spPr>
        <a:noFill/>
        <a:ln>
          <a:noFill/>
        </a:ln>
        <a:effectLst/>
      </c:spPr>
    </c:plotArea>
    <c:plotVisOnly val="1"/>
    <c:dispBlanksAs val="gap"/>
    <c:showDLblsOverMax val="0"/>
  </c:chart>
  <c:spPr>
    <a:no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Strategic Procurement</a:t>
            </a:r>
          </a:p>
        </c:rich>
      </c:tx>
      <c:layout>
        <c:manualLayout>
          <c:xMode val="edge"/>
          <c:yMode val="edge"/>
          <c:x val="0.36284639867453777"/>
          <c:y val="4.0089162922821074E-2"/>
        </c:manualLayout>
      </c:layout>
      <c:overlay val="0"/>
      <c:spPr>
        <a:solidFill>
          <a:schemeClr val="accent1">
            <a:lumMod val="75000"/>
          </a:schemeClr>
        </a:solid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1"/>
          <c:order val="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00B0F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624-584E-BA99-35863222A525}"/>
              </c:ext>
            </c:extLst>
          </c:dPt>
          <c:dPt>
            <c:idx val="1"/>
            <c:invertIfNegative val="0"/>
            <c:bubble3D val="0"/>
            <c:spPr>
              <a:solidFill>
                <a:schemeClr val="accent2"/>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624-584E-BA99-35863222A525}"/>
              </c:ext>
            </c:extLst>
          </c:dPt>
          <c:cat>
            <c:strRef>
              <c:f>'Action 1 CALC'!$G$7:$G$8</c:f>
              <c:strCache>
                <c:ptCount val="2"/>
                <c:pt idx="0">
                  <c:v>Non LTA Procurement Cost</c:v>
                </c:pt>
                <c:pt idx="1">
                  <c:v>LTA Procurement Cost</c:v>
                </c:pt>
              </c:strCache>
            </c:strRef>
          </c:cat>
          <c:val>
            <c:numRef>
              <c:f>'Action 1 CALC'!$I$7:$I$8</c:f>
              <c:numCache>
                <c:formatCode>"$"#,##0</c:formatCode>
                <c:ptCount val="2"/>
                <c:pt idx="0">
                  <c:v>0</c:v>
                </c:pt>
                <c:pt idx="1">
                  <c:v>0</c:v>
                </c:pt>
              </c:numCache>
            </c:numRef>
          </c:val>
          <c:extLst>
            <c:ext xmlns:c16="http://schemas.microsoft.com/office/drawing/2014/chart" uri="{C3380CC4-5D6E-409C-BE32-E72D297353CC}">
              <c16:uniqueId val="{00000004-2624-584E-BA99-35863222A525}"/>
            </c:ext>
          </c:extLst>
        </c:ser>
        <c:dLbls>
          <c:showLegendKey val="0"/>
          <c:showVal val="0"/>
          <c:showCatName val="0"/>
          <c:showSerName val="0"/>
          <c:showPercent val="0"/>
          <c:showBubbleSize val="0"/>
        </c:dLbls>
        <c:gapWidth val="100"/>
        <c:overlap val="-24"/>
        <c:axId val="310640688"/>
        <c:axId val="310641472"/>
        <c:extLst>
          <c:ext xmlns:c15="http://schemas.microsoft.com/office/drawing/2012/chart" uri="{02D57815-91ED-43cb-92C2-25804820EDAC}">
            <c15:filteredBarSeries>
              <c15: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c:ext uri="{02D57815-91ED-43cb-92C2-25804820EDAC}">
                        <c15:formulaRef>
                          <c15:sqref>'Action 1 CALC'!$G$7:$G$8</c15:sqref>
                        </c15:formulaRef>
                      </c:ext>
                    </c:extLst>
                    <c:strCache>
                      <c:ptCount val="2"/>
                      <c:pt idx="0">
                        <c:v>Non LTA Procurement Cost</c:v>
                      </c:pt>
                      <c:pt idx="1">
                        <c:v>LTA Procurement Cost</c:v>
                      </c:pt>
                    </c:strCache>
                  </c:strRef>
                </c:cat>
                <c:val>
                  <c:numRef>
                    <c:extLst>
                      <c:ext uri="{02D57815-91ED-43cb-92C2-25804820EDAC}">
                        <c15:formulaRef>
                          <c15:sqref>'Action 1 CALC'!$H$7:$H$8</c15:sqref>
                        </c15:formulaRef>
                      </c:ext>
                    </c:extLst>
                    <c:numCache>
                      <c:formatCode>General</c:formatCode>
                      <c:ptCount val="2"/>
                    </c:numCache>
                  </c:numRef>
                </c:val>
                <c:extLst>
                  <c:ext xmlns:c16="http://schemas.microsoft.com/office/drawing/2014/chart" uri="{C3380CC4-5D6E-409C-BE32-E72D297353CC}">
                    <c16:uniqueId val="{00000005-2624-584E-BA99-35863222A525}"/>
                  </c:ext>
                </c:extLst>
              </c15:ser>
            </c15:filteredBarSeries>
          </c:ext>
        </c:extLst>
      </c:barChart>
      <c:catAx>
        <c:axId val="3106406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310641472"/>
        <c:crosses val="autoZero"/>
        <c:auto val="1"/>
        <c:lblAlgn val="ctr"/>
        <c:lblOffset val="100"/>
        <c:noMultiLvlLbl val="0"/>
      </c:catAx>
      <c:valAx>
        <c:axId val="310641472"/>
        <c:scaling>
          <c:orientation val="minMax"/>
        </c:scaling>
        <c:delete val="0"/>
        <c:axPos val="l"/>
        <c:majorGridlines>
          <c:spPr>
            <a:ln w="9525" cap="flat" cmpd="sng" algn="ctr">
              <a:solidFill>
                <a:schemeClr val="lt1">
                  <a:lumMod val="95000"/>
                  <a:alpha val="10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310640688"/>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Vehicle Disposal</a:t>
            </a:r>
          </a:p>
        </c:rich>
      </c:tx>
      <c:layout>
        <c:manualLayout>
          <c:xMode val="edge"/>
          <c:yMode val="edge"/>
          <c:x val="0.31500624766529278"/>
          <c:y val="3.5573158511333344E-2"/>
        </c:manualLayout>
      </c:layout>
      <c:overlay val="0"/>
      <c:spPr>
        <a:solidFill>
          <a:schemeClr val="accent1">
            <a:lumMod val="75000"/>
          </a:schemeClr>
        </a:solid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85779424889498"/>
          <c:y val="0.17659525670510484"/>
          <c:w val="0.77622888004962964"/>
          <c:h val="0.62036932159950253"/>
        </c:manualLayout>
      </c:layout>
      <c:scatterChart>
        <c:scatterStyle val="lineMarker"/>
        <c:varyColors val="0"/>
        <c:ser>
          <c:idx val="0"/>
          <c:order val="0"/>
          <c:tx>
            <c:strRef>
              <c:f>'Action 2 CALC'!$F$101</c:f>
              <c:strCache>
                <c:ptCount val="1"/>
                <c:pt idx="0">
                  <c:v>No Disposal Scenario</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trendline>
            <c:spPr>
              <a:ln w="19050" cap="rnd">
                <a:solidFill>
                  <a:schemeClr val="accent1"/>
                </a:solidFill>
                <a:prstDash val="sysDash"/>
              </a:ln>
              <a:effectLst/>
            </c:spPr>
            <c:trendlineType val="linear"/>
            <c:dispRSqr val="0"/>
            <c:dispEq val="0"/>
          </c:trendline>
          <c:xVal>
            <c:strRef>
              <c:f>'Action 2 CALC'!$G$100:$N$100</c:f>
              <c:strCache>
                <c:ptCount val="8"/>
                <c:pt idx="0">
                  <c:v>Year 1</c:v>
                </c:pt>
                <c:pt idx="1">
                  <c:v>Year 2</c:v>
                </c:pt>
                <c:pt idx="2">
                  <c:v>Year 3</c:v>
                </c:pt>
                <c:pt idx="3">
                  <c:v>Year 4</c:v>
                </c:pt>
                <c:pt idx="4">
                  <c:v>Year 5</c:v>
                </c:pt>
                <c:pt idx="5">
                  <c:v>Year 6</c:v>
                </c:pt>
                <c:pt idx="6">
                  <c:v>Year 7</c:v>
                </c:pt>
                <c:pt idx="7">
                  <c:v>Year 8</c:v>
                </c:pt>
              </c:strCache>
            </c:strRef>
          </c:xVal>
          <c:yVal>
            <c:numRef>
              <c:f>'Action 2 CALC'!$G$101:$N$101</c:f>
              <c:numCache>
                <c:formatCode>"$"#,##0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1-0C30-614A-8406-B52C40E7D4D4}"/>
            </c:ext>
          </c:extLst>
        </c:ser>
        <c:ser>
          <c:idx val="1"/>
          <c:order val="1"/>
          <c:tx>
            <c:strRef>
              <c:f>'Action 2 CALC'!$F$102</c:f>
              <c:strCache>
                <c:ptCount val="1"/>
                <c:pt idx="0">
                  <c:v>Disposal of Vehicles </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cap="rnd">
                <a:solidFill>
                  <a:schemeClr val="accent2"/>
                </a:solidFill>
                <a:round/>
              </a:ln>
              <a:effectLst>
                <a:outerShdw blurRad="57150" dist="19050" dir="5400000" algn="ctr" rotWithShape="0">
                  <a:srgbClr val="000000">
                    <a:alpha val="63000"/>
                  </a:srgbClr>
                </a:outerShdw>
              </a:effectLst>
            </c:spPr>
          </c:marker>
          <c:trendline>
            <c:spPr>
              <a:ln w="19050" cap="rnd">
                <a:solidFill>
                  <a:schemeClr val="accent2"/>
                </a:solidFill>
                <a:prstDash val="sysDash"/>
              </a:ln>
              <a:effectLst/>
            </c:spPr>
            <c:trendlineType val="linear"/>
            <c:dispRSqr val="0"/>
            <c:dispEq val="0"/>
          </c:trendline>
          <c:xVal>
            <c:strRef>
              <c:f>'Action 2 CALC'!$G$100:$N$100</c:f>
              <c:strCache>
                <c:ptCount val="8"/>
                <c:pt idx="0">
                  <c:v>Year 1</c:v>
                </c:pt>
                <c:pt idx="1">
                  <c:v>Year 2</c:v>
                </c:pt>
                <c:pt idx="2">
                  <c:v>Year 3</c:v>
                </c:pt>
                <c:pt idx="3">
                  <c:v>Year 4</c:v>
                </c:pt>
                <c:pt idx="4">
                  <c:v>Year 5</c:v>
                </c:pt>
                <c:pt idx="5">
                  <c:v>Year 6</c:v>
                </c:pt>
                <c:pt idx="6">
                  <c:v>Year 7</c:v>
                </c:pt>
                <c:pt idx="7">
                  <c:v>Year 8</c:v>
                </c:pt>
              </c:strCache>
            </c:strRef>
          </c:xVal>
          <c:yVal>
            <c:numRef>
              <c:f>'Action 2 CALC'!$G$102:$N$102</c:f>
              <c:numCache>
                <c:formatCode>"$"#,##0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3-0C30-614A-8406-B52C40E7D4D4}"/>
            </c:ext>
          </c:extLst>
        </c:ser>
        <c:dLbls>
          <c:showLegendKey val="0"/>
          <c:showVal val="0"/>
          <c:showCatName val="0"/>
          <c:showSerName val="0"/>
          <c:showPercent val="0"/>
          <c:showBubbleSize val="0"/>
        </c:dLbls>
        <c:axId val="310639904"/>
        <c:axId val="310641080"/>
      </c:scatterChart>
      <c:valAx>
        <c:axId val="310639904"/>
        <c:scaling>
          <c:orientation val="minMax"/>
        </c:scaling>
        <c:delete val="0"/>
        <c:axPos val="b"/>
        <c:majorGridlines>
          <c:spPr>
            <a:ln w="9525" cap="flat" cmpd="sng" algn="ctr">
              <a:solidFill>
                <a:schemeClr val="lt1">
                  <a:lumMod val="95000"/>
                  <a:alpha val="10000"/>
                </a:schemeClr>
              </a:solidFill>
              <a:round/>
            </a:ln>
            <a:effectLst/>
          </c:spPr>
        </c:majorGridlines>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10641080"/>
        <c:crosses val="autoZero"/>
        <c:crossBetween val="midCat"/>
      </c:valAx>
      <c:valAx>
        <c:axId val="310641080"/>
        <c:scaling>
          <c:orientation val="minMax"/>
        </c:scaling>
        <c:delete val="0"/>
        <c:axPos val="l"/>
        <c:majorGridlines>
          <c:spPr>
            <a:ln w="9525" cap="flat" cmpd="sng" algn="ctr">
              <a:solidFill>
                <a:schemeClr val="lt1">
                  <a:lumMod val="95000"/>
                  <a:alpha val="10000"/>
                </a:schemeClr>
              </a:solidFill>
              <a:round/>
            </a:ln>
            <a:effectLst/>
          </c:spPr>
        </c:majorGridlines>
        <c:numFmt formatCode="&quot;$&quot;#,##0"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10639904"/>
        <c:crosses val="autoZero"/>
        <c:crossBetween val="midCat"/>
      </c:valAx>
      <c:spPr>
        <a:noFill/>
        <a:ln>
          <a:noFill/>
        </a:ln>
        <a:effectLst/>
      </c:spPr>
    </c:plotArea>
    <c:legend>
      <c:legendPos val="b"/>
      <c:layout>
        <c:manualLayout>
          <c:xMode val="edge"/>
          <c:yMode val="edge"/>
          <c:x val="0.10511938181049836"/>
          <c:y val="0.86932828297396192"/>
          <c:w val="0.78976123637900331"/>
          <c:h val="0.103867478720178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Fleet Sharing</a:t>
            </a:r>
          </a:p>
        </c:rich>
      </c:tx>
      <c:layout>
        <c:manualLayout>
          <c:xMode val="edge"/>
          <c:yMode val="edge"/>
          <c:x val="0.3768558816511573"/>
          <c:y val="3.1274273620695479E-2"/>
        </c:manualLayout>
      </c:layout>
      <c:overlay val="0"/>
      <c:spPr>
        <a:solidFill>
          <a:schemeClr val="accent1">
            <a:lumMod val="75000"/>
          </a:schemeClr>
        </a:solid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9678549272250059"/>
          <c:y val="0.17661029088944175"/>
          <c:w val="0.76297208303507513"/>
          <c:h val="0.60693374216208318"/>
        </c:manualLayout>
      </c:layout>
      <c:scatterChart>
        <c:scatterStyle val="lineMarker"/>
        <c:varyColors val="0"/>
        <c:ser>
          <c:idx val="0"/>
          <c:order val="0"/>
          <c:tx>
            <c:strRef>
              <c:f>'Action 3 CALC'!$F$99</c:f>
              <c:strCache>
                <c:ptCount val="1"/>
                <c:pt idx="0">
                  <c:v>Current Fleet TCO</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trendline>
            <c:spPr>
              <a:ln w="19050" cap="rnd">
                <a:solidFill>
                  <a:schemeClr val="accent1"/>
                </a:solidFill>
                <a:prstDash val="sysDash"/>
              </a:ln>
              <a:effectLst/>
            </c:spPr>
            <c:trendlineType val="linear"/>
            <c:dispRSqr val="0"/>
            <c:dispEq val="0"/>
          </c:trendline>
          <c:xVal>
            <c:strRef>
              <c:f>'Action 3 CALC'!$G$98:$N$98</c:f>
              <c:strCache>
                <c:ptCount val="8"/>
                <c:pt idx="0">
                  <c:v>Year 1</c:v>
                </c:pt>
                <c:pt idx="1">
                  <c:v>Year 2</c:v>
                </c:pt>
                <c:pt idx="2">
                  <c:v>Year 3</c:v>
                </c:pt>
                <c:pt idx="3">
                  <c:v>Year 4</c:v>
                </c:pt>
                <c:pt idx="4">
                  <c:v>Year 5</c:v>
                </c:pt>
                <c:pt idx="5">
                  <c:v>Year 6</c:v>
                </c:pt>
                <c:pt idx="6">
                  <c:v>Year 7</c:v>
                </c:pt>
                <c:pt idx="7">
                  <c:v>Year 8</c:v>
                </c:pt>
              </c:strCache>
            </c:strRef>
          </c:xVal>
          <c:yVal>
            <c:numRef>
              <c:f>'Action 3 CALC'!$G$99:$N$99</c:f>
              <c:numCache>
                <c:formatCode>"$"#,##0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1-1B1E-7F4E-981D-21F24D905729}"/>
            </c:ext>
          </c:extLst>
        </c:ser>
        <c:ser>
          <c:idx val="1"/>
          <c:order val="1"/>
          <c:tx>
            <c:strRef>
              <c:f>'Action 3 CALC'!$F$100</c:f>
              <c:strCache>
                <c:ptCount val="1"/>
                <c:pt idx="0">
                  <c:v>TCO Fleet Sharing</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cap="rnd">
                <a:solidFill>
                  <a:schemeClr val="accent2"/>
                </a:solidFill>
                <a:round/>
              </a:ln>
              <a:effectLst>
                <a:outerShdw blurRad="57150" dist="19050" dir="5400000" algn="ctr" rotWithShape="0">
                  <a:srgbClr val="000000">
                    <a:alpha val="63000"/>
                  </a:srgbClr>
                </a:outerShdw>
              </a:effectLst>
            </c:spPr>
          </c:marker>
          <c:trendline>
            <c:spPr>
              <a:ln w="19050" cap="rnd">
                <a:solidFill>
                  <a:schemeClr val="accent2"/>
                </a:solidFill>
                <a:prstDash val="sysDash"/>
              </a:ln>
              <a:effectLst/>
            </c:spPr>
            <c:trendlineType val="linear"/>
            <c:dispRSqr val="0"/>
            <c:dispEq val="0"/>
          </c:trendline>
          <c:xVal>
            <c:strRef>
              <c:f>'Action 3 CALC'!$G$98:$N$98</c:f>
              <c:strCache>
                <c:ptCount val="8"/>
                <c:pt idx="0">
                  <c:v>Year 1</c:v>
                </c:pt>
                <c:pt idx="1">
                  <c:v>Year 2</c:v>
                </c:pt>
                <c:pt idx="2">
                  <c:v>Year 3</c:v>
                </c:pt>
                <c:pt idx="3">
                  <c:v>Year 4</c:v>
                </c:pt>
                <c:pt idx="4">
                  <c:v>Year 5</c:v>
                </c:pt>
                <c:pt idx="5">
                  <c:v>Year 6</c:v>
                </c:pt>
                <c:pt idx="6">
                  <c:v>Year 7</c:v>
                </c:pt>
                <c:pt idx="7">
                  <c:v>Year 8</c:v>
                </c:pt>
              </c:strCache>
            </c:strRef>
          </c:xVal>
          <c:yVal>
            <c:numRef>
              <c:f>'Action 3 CALC'!$G$100:$N$100</c:f>
              <c:numCache>
                <c:formatCode>"$"#,##0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3-1B1E-7F4E-981D-21F24D905729}"/>
            </c:ext>
          </c:extLst>
        </c:ser>
        <c:dLbls>
          <c:showLegendKey val="0"/>
          <c:showVal val="0"/>
          <c:showCatName val="0"/>
          <c:showSerName val="0"/>
          <c:showPercent val="0"/>
          <c:showBubbleSize val="0"/>
        </c:dLbls>
        <c:axId val="310638728"/>
        <c:axId val="309849112"/>
      </c:scatterChart>
      <c:valAx>
        <c:axId val="310638728"/>
        <c:scaling>
          <c:orientation val="minMax"/>
        </c:scaling>
        <c:delete val="0"/>
        <c:axPos val="b"/>
        <c:majorGridlines>
          <c:spPr>
            <a:ln w="9525" cap="flat" cmpd="sng" algn="ctr">
              <a:solidFill>
                <a:schemeClr val="lt1">
                  <a:lumMod val="95000"/>
                  <a:alpha val="10000"/>
                </a:schemeClr>
              </a:solidFill>
              <a:round/>
            </a:ln>
            <a:effectLst/>
          </c:spPr>
        </c:majorGridlines>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09849112"/>
        <c:crosses val="autoZero"/>
        <c:crossBetween val="midCat"/>
      </c:valAx>
      <c:valAx>
        <c:axId val="309849112"/>
        <c:scaling>
          <c:orientation val="minMax"/>
        </c:scaling>
        <c:delete val="0"/>
        <c:axPos val="l"/>
        <c:majorGridlines>
          <c:spPr>
            <a:ln w="9525" cap="flat" cmpd="sng" algn="ctr">
              <a:solidFill>
                <a:schemeClr val="lt1">
                  <a:lumMod val="95000"/>
                  <a:alpha val="10000"/>
                </a:schemeClr>
              </a:solidFill>
              <a:round/>
            </a:ln>
            <a:effectLst/>
          </c:spPr>
        </c:majorGridlines>
        <c:numFmt formatCode="&quot;$&quot;#,##0"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10638728"/>
        <c:crosses val="autoZero"/>
        <c:crossBetween val="midCat"/>
      </c:valAx>
      <c:spPr>
        <a:noFill/>
        <a:ln>
          <a:noFill/>
        </a:ln>
        <a:effectLst/>
      </c:spPr>
    </c:plotArea>
    <c:legend>
      <c:legendPos val="b"/>
      <c:layout>
        <c:manualLayout>
          <c:xMode val="edge"/>
          <c:yMode val="edge"/>
          <c:x val="0.11536244333094726"/>
          <c:y val="0.86484940505003871"/>
          <c:w val="0.7692751133381055"/>
          <c:h val="0.108344074703650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Internal Leasing</a:t>
            </a:r>
          </a:p>
        </c:rich>
      </c:tx>
      <c:overlay val="0"/>
      <c:spPr>
        <a:solidFill>
          <a:schemeClr val="accent1">
            <a:lumMod val="75000"/>
          </a:schemeClr>
        </a:solid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944793967782647"/>
          <c:y val="0.18251332228626355"/>
          <c:w val="0.76574977315044512"/>
          <c:h val="0.59841295924532856"/>
        </c:manualLayout>
      </c:layout>
      <c:scatterChart>
        <c:scatterStyle val="lineMarker"/>
        <c:varyColors val="0"/>
        <c:ser>
          <c:idx val="0"/>
          <c:order val="0"/>
          <c:tx>
            <c:strRef>
              <c:f>'Action 4 CALC'!$G$103</c:f>
              <c:strCache>
                <c:ptCount val="1"/>
                <c:pt idx="0">
                  <c:v>Current Fleet TCO</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trendline>
            <c:spPr>
              <a:ln w="19050" cap="rnd">
                <a:solidFill>
                  <a:schemeClr val="accent1"/>
                </a:solidFill>
                <a:prstDash val="sysDash"/>
              </a:ln>
              <a:effectLst/>
            </c:spPr>
            <c:trendlineType val="linear"/>
            <c:dispRSqr val="0"/>
            <c:dispEq val="0"/>
          </c:trendline>
          <c:xVal>
            <c:strRef>
              <c:f>'Action 4 CALC'!$H$102:$O$102</c:f>
              <c:strCache>
                <c:ptCount val="8"/>
                <c:pt idx="0">
                  <c:v>Year 1</c:v>
                </c:pt>
                <c:pt idx="1">
                  <c:v>Year 2</c:v>
                </c:pt>
                <c:pt idx="2">
                  <c:v>Year 3</c:v>
                </c:pt>
                <c:pt idx="3">
                  <c:v>Year 4</c:v>
                </c:pt>
                <c:pt idx="4">
                  <c:v>Year 5</c:v>
                </c:pt>
                <c:pt idx="5">
                  <c:v>Year 6</c:v>
                </c:pt>
                <c:pt idx="6">
                  <c:v>Year 7</c:v>
                </c:pt>
                <c:pt idx="7">
                  <c:v>Year 8</c:v>
                </c:pt>
              </c:strCache>
            </c:strRef>
          </c:xVal>
          <c:yVal>
            <c:numRef>
              <c:f>'Action 4 CALC'!$H$103:$O$103</c:f>
              <c:numCache>
                <c:formatCode>"$"#,##0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1-F186-5646-9C5E-3FEE38999B40}"/>
            </c:ext>
          </c:extLst>
        </c:ser>
        <c:ser>
          <c:idx val="1"/>
          <c:order val="1"/>
          <c:tx>
            <c:strRef>
              <c:f>'Action 4 CALC'!$G$104</c:f>
              <c:strCache>
                <c:ptCount val="1"/>
                <c:pt idx="0">
                  <c:v>Internal Leasing</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cap="rnd">
                <a:solidFill>
                  <a:schemeClr val="accent2"/>
                </a:solidFill>
                <a:round/>
              </a:ln>
              <a:effectLst>
                <a:outerShdw blurRad="57150" dist="19050" dir="5400000" algn="ctr" rotWithShape="0">
                  <a:srgbClr val="000000">
                    <a:alpha val="63000"/>
                  </a:srgbClr>
                </a:outerShdw>
              </a:effectLst>
            </c:spPr>
          </c:marker>
          <c:trendline>
            <c:spPr>
              <a:ln w="19050" cap="rnd">
                <a:solidFill>
                  <a:schemeClr val="accent2"/>
                </a:solidFill>
                <a:prstDash val="sysDash"/>
              </a:ln>
              <a:effectLst/>
            </c:spPr>
            <c:trendlineType val="linear"/>
            <c:dispRSqr val="0"/>
            <c:dispEq val="0"/>
          </c:trendline>
          <c:xVal>
            <c:strRef>
              <c:f>'Action 4 CALC'!$H$102:$O$102</c:f>
              <c:strCache>
                <c:ptCount val="8"/>
                <c:pt idx="0">
                  <c:v>Year 1</c:v>
                </c:pt>
                <c:pt idx="1">
                  <c:v>Year 2</c:v>
                </c:pt>
                <c:pt idx="2">
                  <c:v>Year 3</c:v>
                </c:pt>
                <c:pt idx="3">
                  <c:v>Year 4</c:v>
                </c:pt>
                <c:pt idx="4">
                  <c:v>Year 5</c:v>
                </c:pt>
                <c:pt idx="5">
                  <c:v>Year 6</c:v>
                </c:pt>
                <c:pt idx="6">
                  <c:v>Year 7</c:v>
                </c:pt>
                <c:pt idx="7">
                  <c:v>Year 8</c:v>
                </c:pt>
              </c:strCache>
            </c:strRef>
          </c:xVal>
          <c:yVal>
            <c:numRef>
              <c:f>'Action 4 CALC'!$H$104:$O$104</c:f>
              <c:numCache>
                <c:formatCode>"$"#,##0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3-F186-5646-9C5E-3FEE38999B40}"/>
            </c:ext>
          </c:extLst>
        </c:ser>
        <c:dLbls>
          <c:showLegendKey val="0"/>
          <c:showVal val="0"/>
          <c:showCatName val="0"/>
          <c:showSerName val="0"/>
          <c:showPercent val="0"/>
          <c:showBubbleSize val="0"/>
        </c:dLbls>
        <c:axId val="345602432"/>
        <c:axId val="345596944"/>
      </c:scatterChart>
      <c:valAx>
        <c:axId val="345602432"/>
        <c:scaling>
          <c:orientation val="minMax"/>
        </c:scaling>
        <c:delete val="0"/>
        <c:axPos val="b"/>
        <c:majorGridlines>
          <c:spPr>
            <a:ln w="9525" cap="flat" cmpd="sng" algn="ctr">
              <a:solidFill>
                <a:schemeClr val="lt1">
                  <a:lumMod val="95000"/>
                  <a:alpha val="10000"/>
                </a:schemeClr>
              </a:solidFill>
              <a:round/>
            </a:ln>
            <a:effectLst/>
          </c:spPr>
        </c:majorGridlines>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45596944"/>
        <c:crosses val="autoZero"/>
        <c:crossBetween val="midCat"/>
      </c:valAx>
      <c:valAx>
        <c:axId val="345596944"/>
        <c:scaling>
          <c:orientation val="minMax"/>
        </c:scaling>
        <c:delete val="0"/>
        <c:axPos val="l"/>
        <c:majorGridlines>
          <c:spPr>
            <a:ln w="9525" cap="flat" cmpd="sng" algn="ctr">
              <a:solidFill>
                <a:schemeClr val="lt1">
                  <a:lumMod val="95000"/>
                  <a:alpha val="10000"/>
                </a:schemeClr>
              </a:solidFill>
              <a:round/>
            </a:ln>
            <a:effectLst/>
          </c:spPr>
        </c:majorGridlines>
        <c:numFmt formatCode="&quot;$&quot;#,##0"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45602432"/>
        <c:crosses val="autoZero"/>
        <c:crossBetween val="midCat"/>
      </c:valAx>
      <c:spPr>
        <a:noFill/>
        <a:ln>
          <a:noFill/>
        </a:ln>
        <a:effectLst/>
      </c:spPr>
    </c:plotArea>
    <c:legend>
      <c:legendPos val="b"/>
      <c:layout>
        <c:manualLayout>
          <c:xMode val="edge"/>
          <c:yMode val="edge"/>
          <c:x val="0.11986994587680889"/>
          <c:y val="0.860332124651083"/>
          <c:w val="0.76026010824638224"/>
          <c:h val="0.1119653725986619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Vehicle Insurance</a:t>
            </a:r>
          </a:p>
        </c:rich>
      </c:tx>
      <c:overlay val="0"/>
      <c:spPr>
        <a:solidFill>
          <a:schemeClr val="accent1">
            <a:lumMod val="75000"/>
          </a:schemeClr>
        </a:solid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6494751329473178"/>
          <c:y val="0.1552836162914131"/>
          <c:w val="0.79580967272448055"/>
          <c:h val="0.61223675636213526"/>
        </c:manualLayout>
      </c:layout>
      <c:scatterChart>
        <c:scatterStyle val="lineMarker"/>
        <c:varyColors val="0"/>
        <c:ser>
          <c:idx val="0"/>
          <c:order val="0"/>
          <c:tx>
            <c:strRef>
              <c:f>'Action 5 CALC'!$G$87</c:f>
              <c:strCache>
                <c:ptCount val="1"/>
                <c:pt idx="0">
                  <c:v>Expected cost of accidents</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trendline>
            <c:spPr>
              <a:ln w="19050" cap="rnd">
                <a:solidFill>
                  <a:schemeClr val="accent1"/>
                </a:solidFill>
                <a:prstDash val="sysDash"/>
              </a:ln>
              <a:effectLst/>
            </c:spPr>
            <c:trendlineType val="linear"/>
            <c:dispRSqr val="0"/>
            <c:dispEq val="0"/>
          </c:trendline>
          <c:xVal>
            <c:strRef>
              <c:f>'Action 5 CALC'!$H$86:$O$86</c:f>
              <c:strCache>
                <c:ptCount val="8"/>
                <c:pt idx="0">
                  <c:v>Year 1</c:v>
                </c:pt>
                <c:pt idx="1">
                  <c:v>Year 2</c:v>
                </c:pt>
                <c:pt idx="2">
                  <c:v>Year 3</c:v>
                </c:pt>
                <c:pt idx="3">
                  <c:v>Year 4</c:v>
                </c:pt>
                <c:pt idx="4">
                  <c:v>Year 5</c:v>
                </c:pt>
                <c:pt idx="5">
                  <c:v>Year 6</c:v>
                </c:pt>
                <c:pt idx="6">
                  <c:v>Year 7</c:v>
                </c:pt>
                <c:pt idx="7">
                  <c:v>Year 8</c:v>
                </c:pt>
              </c:strCache>
            </c:strRef>
          </c:xVal>
          <c:yVal>
            <c:numRef>
              <c:f>'Action 5 CALC'!$H$87:$O$87</c:f>
              <c:numCache>
                <c:formatCode>"$"#,##0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1-2A3E-3242-A930-D0CD720338EE}"/>
            </c:ext>
          </c:extLst>
        </c:ser>
        <c:ser>
          <c:idx val="1"/>
          <c:order val="1"/>
          <c:tx>
            <c:strRef>
              <c:f>'Action 5 CALC'!$G$88</c:f>
              <c:strCache>
                <c:ptCount val="1"/>
                <c:pt idx="0">
                  <c:v>Cost of insurance</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cap="rnd">
                <a:solidFill>
                  <a:schemeClr val="accent2"/>
                </a:solidFill>
                <a:round/>
              </a:ln>
              <a:effectLst>
                <a:outerShdw blurRad="57150" dist="19050" dir="5400000" algn="ctr" rotWithShape="0">
                  <a:srgbClr val="000000">
                    <a:alpha val="63000"/>
                  </a:srgbClr>
                </a:outerShdw>
              </a:effectLst>
            </c:spPr>
          </c:marker>
          <c:trendline>
            <c:spPr>
              <a:ln w="19050" cap="rnd">
                <a:solidFill>
                  <a:schemeClr val="accent2"/>
                </a:solidFill>
                <a:prstDash val="sysDash"/>
              </a:ln>
              <a:effectLst/>
            </c:spPr>
            <c:trendlineType val="linear"/>
            <c:dispRSqr val="0"/>
            <c:dispEq val="0"/>
          </c:trendline>
          <c:xVal>
            <c:strRef>
              <c:f>'Action 5 CALC'!$H$86:$O$86</c:f>
              <c:strCache>
                <c:ptCount val="8"/>
                <c:pt idx="0">
                  <c:v>Year 1</c:v>
                </c:pt>
                <c:pt idx="1">
                  <c:v>Year 2</c:v>
                </c:pt>
                <c:pt idx="2">
                  <c:v>Year 3</c:v>
                </c:pt>
                <c:pt idx="3">
                  <c:v>Year 4</c:v>
                </c:pt>
                <c:pt idx="4">
                  <c:v>Year 5</c:v>
                </c:pt>
                <c:pt idx="5">
                  <c:v>Year 6</c:v>
                </c:pt>
                <c:pt idx="6">
                  <c:v>Year 7</c:v>
                </c:pt>
                <c:pt idx="7">
                  <c:v>Year 8</c:v>
                </c:pt>
              </c:strCache>
            </c:strRef>
          </c:xVal>
          <c:yVal>
            <c:numRef>
              <c:f>'Action 5 CALC'!$H$88:$O$88</c:f>
              <c:numCache>
                <c:formatCode>"$"#,##0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3-2A3E-3242-A930-D0CD720338EE}"/>
            </c:ext>
          </c:extLst>
        </c:ser>
        <c:dLbls>
          <c:showLegendKey val="0"/>
          <c:showVal val="0"/>
          <c:showCatName val="0"/>
          <c:showSerName val="0"/>
          <c:showPercent val="0"/>
          <c:showBubbleSize val="0"/>
        </c:dLbls>
        <c:axId val="345600472"/>
        <c:axId val="345600080"/>
      </c:scatterChart>
      <c:valAx>
        <c:axId val="345600472"/>
        <c:scaling>
          <c:orientation val="minMax"/>
        </c:scaling>
        <c:delete val="0"/>
        <c:axPos val="b"/>
        <c:majorGridlines>
          <c:spPr>
            <a:ln w="9525" cap="flat" cmpd="sng" algn="ctr">
              <a:solidFill>
                <a:schemeClr val="lt1">
                  <a:lumMod val="95000"/>
                  <a:alpha val="10000"/>
                </a:schemeClr>
              </a:solidFill>
              <a:round/>
            </a:ln>
            <a:effectLst/>
          </c:spPr>
        </c:majorGridlines>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45600080"/>
        <c:crosses val="autoZero"/>
        <c:crossBetween val="midCat"/>
      </c:valAx>
      <c:valAx>
        <c:axId val="345600080"/>
        <c:scaling>
          <c:orientation val="minMax"/>
        </c:scaling>
        <c:delete val="0"/>
        <c:axPos val="l"/>
        <c:majorGridlines>
          <c:spPr>
            <a:ln w="9525" cap="flat" cmpd="sng" algn="ctr">
              <a:solidFill>
                <a:schemeClr val="lt1">
                  <a:lumMod val="95000"/>
                  <a:alpha val="10000"/>
                </a:schemeClr>
              </a:solidFill>
              <a:round/>
            </a:ln>
            <a:effectLst/>
          </c:spPr>
        </c:majorGridlines>
        <c:numFmt formatCode="&quot;$&quot;#,##0"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45600472"/>
        <c:crosses val="autoZero"/>
        <c:crossBetween val="midCat"/>
      </c:valAx>
      <c:spPr>
        <a:noFill/>
        <a:ln>
          <a:noFill/>
        </a:ln>
        <a:effectLst/>
      </c:spPr>
    </c:plotArea>
    <c:legend>
      <c:legendPos val="b"/>
      <c:layout>
        <c:manualLayout>
          <c:xMode val="edge"/>
          <c:yMode val="edge"/>
          <c:x val="0.18354466459814484"/>
          <c:y val="0.87032464603346338"/>
          <c:w val="0.68610123192224781"/>
          <c:h val="0.101888246965389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Fuel Management</a:t>
            </a:r>
          </a:p>
        </c:rich>
      </c:tx>
      <c:overlay val="0"/>
      <c:spPr>
        <a:solidFill>
          <a:schemeClr val="accent1">
            <a:lumMod val="75000"/>
          </a:schemeClr>
        </a:solid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7438757534918858"/>
          <c:y val="0.16561317460521677"/>
          <c:w val="0.78725705529480849"/>
          <c:h val="0.64397774322768064"/>
        </c:manualLayout>
      </c:layout>
      <c:scatterChart>
        <c:scatterStyle val="lineMarker"/>
        <c:varyColors val="0"/>
        <c:ser>
          <c:idx val="0"/>
          <c:order val="0"/>
          <c:tx>
            <c:strRef>
              <c:f>'Action 6 CALC'!$F$79</c:f>
              <c:strCache>
                <c:ptCount val="1"/>
                <c:pt idx="0">
                  <c:v>Current fuel cost TCO</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trendline>
            <c:spPr>
              <a:ln w="19050" cap="rnd">
                <a:solidFill>
                  <a:schemeClr val="accent1"/>
                </a:solidFill>
                <a:prstDash val="sysDash"/>
              </a:ln>
              <a:effectLst/>
            </c:spPr>
            <c:trendlineType val="linear"/>
            <c:dispRSqr val="0"/>
            <c:dispEq val="0"/>
          </c:trendline>
          <c:xVal>
            <c:strRef>
              <c:f>'Action 6 CALC'!$G$78:$N$78</c:f>
              <c:strCache>
                <c:ptCount val="8"/>
                <c:pt idx="0">
                  <c:v>Year 1</c:v>
                </c:pt>
                <c:pt idx="1">
                  <c:v>Year 2</c:v>
                </c:pt>
                <c:pt idx="2">
                  <c:v>Year 3</c:v>
                </c:pt>
                <c:pt idx="3">
                  <c:v>Year 4</c:v>
                </c:pt>
                <c:pt idx="4">
                  <c:v>Year 5</c:v>
                </c:pt>
                <c:pt idx="5">
                  <c:v>Year 6</c:v>
                </c:pt>
                <c:pt idx="6">
                  <c:v>Year 7</c:v>
                </c:pt>
                <c:pt idx="7">
                  <c:v>Year 8</c:v>
                </c:pt>
              </c:strCache>
            </c:strRef>
          </c:xVal>
          <c:yVal>
            <c:numRef>
              <c:f>'Action 6 CALC'!$G$79:$N$79</c:f>
              <c:numCache>
                <c:formatCode>"$"#,##0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1-A4DE-1345-9D20-1DA6FDAEFC56}"/>
            </c:ext>
          </c:extLst>
        </c:ser>
        <c:ser>
          <c:idx val="1"/>
          <c:order val="1"/>
          <c:tx>
            <c:strRef>
              <c:f>'Action 6 CALC'!$F$80</c:f>
              <c:strCache>
                <c:ptCount val="1"/>
                <c:pt idx="0">
                  <c:v>Fuel Management TCO</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cap="rnd">
                <a:solidFill>
                  <a:schemeClr val="accent2"/>
                </a:solidFill>
                <a:round/>
              </a:ln>
              <a:effectLst>
                <a:outerShdw blurRad="57150" dist="19050" dir="5400000" algn="ctr" rotWithShape="0">
                  <a:srgbClr val="000000">
                    <a:alpha val="63000"/>
                  </a:srgbClr>
                </a:outerShdw>
              </a:effectLst>
            </c:spPr>
          </c:marker>
          <c:trendline>
            <c:spPr>
              <a:ln w="19050" cap="rnd">
                <a:solidFill>
                  <a:schemeClr val="accent2"/>
                </a:solidFill>
                <a:prstDash val="sysDash"/>
              </a:ln>
              <a:effectLst/>
            </c:spPr>
            <c:trendlineType val="linear"/>
            <c:dispRSqr val="0"/>
            <c:dispEq val="0"/>
          </c:trendline>
          <c:xVal>
            <c:strRef>
              <c:f>'Action 6 CALC'!$G$78:$N$78</c:f>
              <c:strCache>
                <c:ptCount val="8"/>
                <c:pt idx="0">
                  <c:v>Year 1</c:v>
                </c:pt>
                <c:pt idx="1">
                  <c:v>Year 2</c:v>
                </c:pt>
                <c:pt idx="2">
                  <c:v>Year 3</c:v>
                </c:pt>
                <c:pt idx="3">
                  <c:v>Year 4</c:v>
                </c:pt>
                <c:pt idx="4">
                  <c:v>Year 5</c:v>
                </c:pt>
                <c:pt idx="5">
                  <c:v>Year 6</c:v>
                </c:pt>
                <c:pt idx="6">
                  <c:v>Year 7</c:v>
                </c:pt>
                <c:pt idx="7">
                  <c:v>Year 8</c:v>
                </c:pt>
              </c:strCache>
            </c:strRef>
          </c:xVal>
          <c:yVal>
            <c:numRef>
              <c:f>'Action 6 CALC'!$G$80:$N$80</c:f>
              <c:numCache>
                <c:formatCode>"$"#,##0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3-A4DE-1345-9D20-1DA6FDAEFC56}"/>
            </c:ext>
          </c:extLst>
        </c:ser>
        <c:dLbls>
          <c:showLegendKey val="0"/>
          <c:showVal val="0"/>
          <c:showCatName val="0"/>
          <c:showSerName val="0"/>
          <c:showPercent val="0"/>
          <c:showBubbleSize val="0"/>
        </c:dLbls>
        <c:axId val="345597336"/>
        <c:axId val="345600864"/>
      </c:scatterChart>
      <c:valAx>
        <c:axId val="345597336"/>
        <c:scaling>
          <c:orientation val="minMax"/>
        </c:scaling>
        <c:delete val="0"/>
        <c:axPos val="b"/>
        <c:majorGridlines>
          <c:spPr>
            <a:ln w="9525" cap="flat" cmpd="sng" algn="ctr">
              <a:solidFill>
                <a:schemeClr val="lt1">
                  <a:lumMod val="95000"/>
                  <a:alpha val="10000"/>
                </a:schemeClr>
              </a:solidFill>
              <a:round/>
            </a:ln>
            <a:effectLst/>
          </c:spPr>
        </c:majorGridlines>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45600864"/>
        <c:crosses val="autoZero"/>
        <c:crossBetween val="midCat"/>
      </c:valAx>
      <c:valAx>
        <c:axId val="345600864"/>
        <c:scaling>
          <c:orientation val="minMax"/>
        </c:scaling>
        <c:delete val="0"/>
        <c:axPos val="l"/>
        <c:majorGridlines>
          <c:spPr>
            <a:ln w="9525" cap="flat" cmpd="sng" algn="ctr">
              <a:solidFill>
                <a:schemeClr val="lt1">
                  <a:lumMod val="95000"/>
                  <a:alpha val="10000"/>
                </a:schemeClr>
              </a:solidFill>
              <a:round/>
            </a:ln>
            <a:effectLst/>
          </c:spPr>
        </c:majorGridlines>
        <c:numFmt formatCode="&quot;$&quot;#,##0"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45597336"/>
        <c:crosses val="autoZero"/>
        <c:crossBetween val="midCat"/>
      </c:valAx>
      <c:spPr>
        <a:noFill/>
        <a:ln>
          <a:noFill/>
        </a:ln>
        <a:effectLst/>
      </c:spPr>
    </c:plotArea>
    <c:legend>
      <c:legendPos val="b"/>
      <c:layout>
        <c:manualLayout>
          <c:xMode val="edge"/>
          <c:yMode val="edge"/>
          <c:x val="8.0328045567241296E-2"/>
          <c:y val="0.88164403481356635"/>
          <c:w val="0.83934390886551746"/>
          <c:h val="9.321862525141463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Planned</a:t>
            </a:r>
            <a:r>
              <a:rPr lang="en-US" baseline="0"/>
              <a:t> Maintenance</a:t>
            </a:r>
            <a:endParaRPr lang="en-US"/>
          </a:p>
        </c:rich>
      </c:tx>
      <c:overlay val="0"/>
      <c:spPr>
        <a:solidFill>
          <a:schemeClr val="accent1">
            <a:lumMod val="75000"/>
          </a:schemeClr>
        </a:solid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6848307316556566"/>
          <c:y val="0.19159996702546825"/>
          <c:w val="0.79446021285375101"/>
          <c:h val="0.58326641742398688"/>
        </c:manualLayout>
      </c:layout>
      <c:scatterChart>
        <c:scatterStyle val="lineMarker"/>
        <c:varyColors val="0"/>
        <c:ser>
          <c:idx val="0"/>
          <c:order val="0"/>
          <c:tx>
            <c:strRef>
              <c:f>'Action 7 CALC'!$F$79</c:f>
              <c:strCache>
                <c:ptCount val="1"/>
                <c:pt idx="0">
                  <c:v>Current TCO</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trendline>
            <c:spPr>
              <a:ln w="19050" cap="rnd">
                <a:solidFill>
                  <a:schemeClr val="accent1"/>
                </a:solidFill>
                <a:prstDash val="sysDash"/>
              </a:ln>
              <a:effectLst/>
            </c:spPr>
            <c:trendlineType val="linear"/>
            <c:dispRSqr val="0"/>
            <c:dispEq val="0"/>
          </c:trendline>
          <c:xVal>
            <c:strRef>
              <c:f>'Action 7 CALC'!$G$78:$N$78</c:f>
              <c:strCache>
                <c:ptCount val="8"/>
                <c:pt idx="0">
                  <c:v>Year 1</c:v>
                </c:pt>
                <c:pt idx="1">
                  <c:v>Year 2</c:v>
                </c:pt>
                <c:pt idx="2">
                  <c:v>Year 3</c:v>
                </c:pt>
                <c:pt idx="3">
                  <c:v>Year 4</c:v>
                </c:pt>
                <c:pt idx="4">
                  <c:v>Year 5</c:v>
                </c:pt>
                <c:pt idx="5">
                  <c:v>Year 6</c:v>
                </c:pt>
                <c:pt idx="6">
                  <c:v>Year 7</c:v>
                </c:pt>
                <c:pt idx="7">
                  <c:v>Year 8</c:v>
                </c:pt>
              </c:strCache>
            </c:strRef>
          </c:xVal>
          <c:yVal>
            <c:numRef>
              <c:f>'Action 7 CALC'!$G$79:$N$79</c:f>
              <c:numCache>
                <c:formatCode>"$"#,##0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1-AA9A-1345-9542-6B0C46ADCD19}"/>
            </c:ext>
          </c:extLst>
        </c:ser>
        <c:ser>
          <c:idx val="1"/>
          <c:order val="1"/>
          <c:tx>
            <c:strRef>
              <c:f>'Action 7 CALC'!$F$80</c:f>
              <c:strCache>
                <c:ptCount val="1"/>
                <c:pt idx="0">
                  <c:v>Planned Maintenance TCO</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cap="rnd">
                <a:solidFill>
                  <a:schemeClr val="accent2"/>
                </a:solidFill>
                <a:round/>
              </a:ln>
              <a:effectLst>
                <a:outerShdw blurRad="57150" dist="19050" dir="5400000" algn="ctr" rotWithShape="0">
                  <a:srgbClr val="000000">
                    <a:alpha val="63000"/>
                  </a:srgbClr>
                </a:outerShdw>
              </a:effectLst>
            </c:spPr>
          </c:marker>
          <c:trendline>
            <c:spPr>
              <a:ln w="19050" cap="rnd">
                <a:solidFill>
                  <a:schemeClr val="accent2"/>
                </a:solidFill>
                <a:prstDash val="sysDash"/>
              </a:ln>
              <a:effectLst/>
            </c:spPr>
            <c:trendlineType val="linear"/>
            <c:dispRSqr val="0"/>
            <c:dispEq val="0"/>
          </c:trendline>
          <c:xVal>
            <c:strRef>
              <c:f>'Action 7 CALC'!$G$78:$N$78</c:f>
              <c:strCache>
                <c:ptCount val="8"/>
                <c:pt idx="0">
                  <c:v>Year 1</c:v>
                </c:pt>
                <c:pt idx="1">
                  <c:v>Year 2</c:v>
                </c:pt>
                <c:pt idx="2">
                  <c:v>Year 3</c:v>
                </c:pt>
                <c:pt idx="3">
                  <c:v>Year 4</c:v>
                </c:pt>
                <c:pt idx="4">
                  <c:v>Year 5</c:v>
                </c:pt>
                <c:pt idx="5">
                  <c:v>Year 6</c:v>
                </c:pt>
                <c:pt idx="6">
                  <c:v>Year 7</c:v>
                </c:pt>
                <c:pt idx="7">
                  <c:v>Year 8</c:v>
                </c:pt>
              </c:strCache>
            </c:strRef>
          </c:xVal>
          <c:yVal>
            <c:numRef>
              <c:f>'Action 7 CALC'!$G$80:$N$80</c:f>
              <c:numCache>
                <c:formatCode>"$"#,##0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3-AA9A-1345-9542-6B0C46ADCD19}"/>
            </c:ext>
          </c:extLst>
        </c:ser>
        <c:dLbls>
          <c:showLegendKey val="0"/>
          <c:showVal val="0"/>
          <c:showCatName val="0"/>
          <c:showSerName val="0"/>
          <c:showPercent val="0"/>
          <c:showBubbleSize val="0"/>
        </c:dLbls>
        <c:axId val="345597728"/>
        <c:axId val="345602824"/>
      </c:scatterChart>
      <c:valAx>
        <c:axId val="345597728"/>
        <c:scaling>
          <c:orientation val="minMax"/>
        </c:scaling>
        <c:delete val="0"/>
        <c:axPos val="b"/>
        <c:majorGridlines>
          <c:spPr>
            <a:ln w="9525" cap="flat" cmpd="sng" algn="ctr">
              <a:solidFill>
                <a:schemeClr val="lt1">
                  <a:lumMod val="95000"/>
                  <a:alpha val="10000"/>
                </a:schemeClr>
              </a:solidFill>
              <a:round/>
            </a:ln>
            <a:effectLst/>
          </c:spPr>
        </c:majorGridlines>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45602824"/>
        <c:crosses val="autoZero"/>
        <c:crossBetween val="midCat"/>
      </c:valAx>
      <c:valAx>
        <c:axId val="345602824"/>
        <c:scaling>
          <c:orientation val="minMax"/>
        </c:scaling>
        <c:delete val="0"/>
        <c:axPos val="l"/>
        <c:majorGridlines>
          <c:spPr>
            <a:ln w="9525" cap="flat" cmpd="sng" algn="ctr">
              <a:solidFill>
                <a:schemeClr val="lt1">
                  <a:lumMod val="95000"/>
                  <a:alpha val="10000"/>
                </a:schemeClr>
              </a:solidFill>
              <a:round/>
            </a:ln>
            <a:effectLst/>
          </c:spPr>
        </c:majorGridlines>
        <c:numFmt formatCode="&quot;$&quot;#,##0"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45597728"/>
        <c:crosses val="autoZero"/>
        <c:crossBetween val="midCat"/>
      </c:valAx>
      <c:spPr>
        <a:noFill/>
        <a:ln>
          <a:noFill/>
        </a:ln>
        <a:effectLst/>
      </c:spPr>
    </c:plotArea>
    <c:legend>
      <c:legendPos val="b"/>
      <c:layout>
        <c:manualLayout>
          <c:xMode val="edge"/>
          <c:yMode val="edge"/>
          <c:x val="5.6978520833855163E-2"/>
          <c:y val="0.85337859189589815"/>
          <c:w val="0.88604295833228963"/>
          <c:h val="0.1175397030154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trlProps/ctrlProp1.xml><?xml version="1.0" encoding="utf-8"?>
<formControlPr xmlns="http://schemas.microsoft.com/office/spreadsheetml/2009/9/main" objectType="CheckBox" fmlaLink="$D$7" lockText="1" noThreeD="1"/>
</file>

<file path=xl/ctrlProps/ctrlProp10.xml><?xml version="1.0" encoding="utf-8"?>
<formControlPr xmlns="http://schemas.microsoft.com/office/spreadsheetml/2009/9/main" objectType="CheckBox" fmlaLink="$D$20" lockText="1" noThreeD="1"/>
</file>

<file path=xl/ctrlProps/ctrlProp11.xml><?xml version="1.0" encoding="utf-8"?>
<formControlPr xmlns="http://schemas.microsoft.com/office/spreadsheetml/2009/9/main" objectType="CheckBox" fmlaLink="$D$21" lockText="1" noThreeD="1"/>
</file>

<file path=xl/ctrlProps/ctrlProp12.xml><?xml version="1.0" encoding="utf-8"?>
<formControlPr xmlns="http://schemas.microsoft.com/office/spreadsheetml/2009/9/main" objectType="CheckBox" fmlaLink="$D$22" lockText="1" noThreeD="1"/>
</file>

<file path=xl/ctrlProps/ctrlProp13.xml><?xml version="1.0" encoding="utf-8"?>
<formControlPr xmlns="http://schemas.microsoft.com/office/spreadsheetml/2009/9/main" objectType="CheckBox" fmlaLink="$H$9" lockText="1" noThreeD="1"/>
</file>

<file path=xl/ctrlProps/ctrlProp14.xml><?xml version="1.0" encoding="utf-8"?>
<formControlPr xmlns="http://schemas.microsoft.com/office/spreadsheetml/2009/9/main" objectType="CheckBox" fmlaLink="$H$8" lockText="1" noThreeD="1"/>
</file>

<file path=xl/ctrlProps/ctrlProp15.xml><?xml version="1.0" encoding="utf-8"?>
<formControlPr xmlns="http://schemas.microsoft.com/office/spreadsheetml/2009/9/main" objectType="CheckBox" fmlaLink="$H$7" lockText="1" noThreeD="1"/>
</file>

<file path=xl/ctrlProps/ctrlProp16.xml><?xml version="1.0" encoding="utf-8"?>
<formControlPr xmlns="http://schemas.microsoft.com/office/spreadsheetml/2009/9/main" objectType="CheckBox" fmlaLink="$D$25" lockText="1" noThreeD="1"/>
</file>

<file path=xl/ctrlProps/ctrlProp17.xml><?xml version="1.0" encoding="utf-8"?>
<formControlPr xmlns="http://schemas.microsoft.com/office/spreadsheetml/2009/9/main" objectType="CheckBox" fmlaLink="$D$26" lockText="1" noThreeD="1"/>
</file>

<file path=xl/ctrlProps/ctrlProp18.xml><?xml version="1.0" encoding="utf-8"?>
<formControlPr xmlns="http://schemas.microsoft.com/office/spreadsheetml/2009/9/main" objectType="CheckBox" fmlaLink="$D$28" lockText="1" noThreeD="1"/>
</file>

<file path=xl/ctrlProps/ctrlProp19.xml><?xml version="1.0" encoding="utf-8"?>
<formControlPr xmlns="http://schemas.microsoft.com/office/spreadsheetml/2009/9/main" objectType="CheckBox" fmlaLink="$D$27" lockText="1" noThreeD="1"/>
</file>

<file path=xl/ctrlProps/ctrlProp2.xml><?xml version="1.0" encoding="utf-8"?>
<formControlPr xmlns="http://schemas.microsoft.com/office/spreadsheetml/2009/9/main" objectType="CheckBox" fmlaLink="$D$8" lockText="1" noThreeD="1"/>
</file>

<file path=xl/ctrlProps/ctrlProp20.xml><?xml version="1.0" encoding="utf-8"?>
<formControlPr xmlns="http://schemas.microsoft.com/office/spreadsheetml/2009/9/main" objectType="CheckBox" fmlaLink="$D$31" lockText="1" noThreeD="1"/>
</file>

<file path=xl/ctrlProps/ctrlProp21.xml><?xml version="1.0" encoding="utf-8"?>
<formControlPr xmlns="http://schemas.microsoft.com/office/spreadsheetml/2009/9/main" objectType="CheckBox" fmlaLink="$D$32" lockText="1" noThreeD="1"/>
</file>

<file path=xl/ctrlProps/ctrlProp22.xml><?xml version="1.0" encoding="utf-8"?>
<formControlPr xmlns="http://schemas.microsoft.com/office/spreadsheetml/2009/9/main" objectType="CheckBox" fmlaLink="$D$33" lockText="1" noThreeD="1"/>
</file>

<file path=xl/ctrlProps/ctrlProp23.xml><?xml version="1.0" encoding="utf-8"?>
<formControlPr xmlns="http://schemas.microsoft.com/office/spreadsheetml/2009/9/main" objectType="CheckBox" fmlaLink="$D$34" lockText="1" noThreeD="1"/>
</file>

<file path=xl/ctrlProps/ctrlProp24.xml><?xml version="1.0" encoding="utf-8"?>
<formControlPr xmlns="http://schemas.microsoft.com/office/spreadsheetml/2009/9/main" objectType="CheckBox" fmlaLink="$D$37" lockText="1" noThreeD="1"/>
</file>

<file path=xl/ctrlProps/ctrlProp25.xml><?xml version="1.0" encoding="utf-8"?>
<formControlPr xmlns="http://schemas.microsoft.com/office/spreadsheetml/2009/9/main" objectType="CheckBox" fmlaLink="$D$38" lockText="1" noThreeD="1"/>
</file>

<file path=xl/ctrlProps/ctrlProp26.xml><?xml version="1.0" encoding="utf-8"?>
<formControlPr xmlns="http://schemas.microsoft.com/office/spreadsheetml/2009/9/main" objectType="CheckBox" fmlaLink="$D$39" lockText="1" noThreeD="1"/>
</file>

<file path=xl/ctrlProps/ctrlProp27.xml><?xml version="1.0" encoding="utf-8"?>
<formControlPr xmlns="http://schemas.microsoft.com/office/spreadsheetml/2009/9/main" objectType="CheckBox" fmlaLink="$D$40" lockText="1" noThreeD="1"/>
</file>

<file path=xl/ctrlProps/ctrlProp28.xml><?xml version="1.0" encoding="utf-8"?>
<formControlPr xmlns="http://schemas.microsoft.com/office/spreadsheetml/2009/9/main" objectType="CheckBox" fmlaLink="$D$43" lockText="1" noThreeD="1"/>
</file>

<file path=xl/ctrlProps/ctrlProp29.xml><?xml version="1.0" encoding="utf-8"?>
<formControlPr xmlns="http://schemas.microsoft.com/office/spreadsheetml/2009/9/main" objectType="CheckBox" fmlaLink="$D$44" lockText="1" noThreeD="1"/>
</file>

<file path=xl/ctrlProps/ctrlProp3.xml><?xml version="1.0" encoding="utf-8"?>
<formControlPr xmlns="http://schemas.microsoft.com/office/spreadsheetml/2009/9/main" objectType="CheckBox" fmlaLink="$D$9" lockText="1" noThreeD="1"/>
</file>

<file path=xl/ctrlProps/ctrlProp30.xml><?xml version="1.0" encoding="utf-8"?>
<formControlPr xmlns="http://schemas.microsoft.com/office/spreadsheetml/2009/9/main" objectType="CheckBox" fmlaLink="$D$45" lockText="1" noThreeD="1"/>
</file>

<file path=xl/ctrlProps/ctrlProp31.xml><?xml version="1.0" encoding="utf-8"?>
<formControlPr xmlns="http://schemas.microsoft.com/office/spreadsheetml/2009/9/main" objectType="CheckBox" fmlaLink="$D$46" lockText="1" noThreeD="1"/>
</file>

<file path=xl/ctrlProps/ctrlProp32.xml><?xml version="1.0" encoding="utf-8"?>
<formControlPr xmlns="http://schemas.microsoft.com/office/spreadsheetml/2009/9/main" objectType="CheckBox" fmlaLink="$H$10" lockText="1" noThreeD="1"/>
</file>

<file path=xl/ctrlProps/ctrlProp33.xml><?xml version="1.0" encoding="utf-8"?>
<formControlPr xmlns="http://schemas.microsoft.com/office/spreadsheetml/2009/9/main" objectType="CheckBox" fmlaLink="$H$13" lockText="1" noThreeD="1"/>
</file>

<file path=xl/ctrlProps/ctrlProp34.xml><?xml version="1.0" encoding="utf-8"?>
<formControlPr xmlns="http://schemas.microsoft.com/office/spreadsheetml/2009/9/main" objectType="CheckBox" fmlaLink="$H$14" lockText="1" noThreeD="1"/>
</file>

<file path=xl/ctrlProps/ctrlProp35.xml><?xml version="1.0" encoding="utf-8"?>
<formControlPr xmlns="http://schemas.microsoft.com/office/spreadsheetml/2009/9/main" objectType="CheckBox" fmlaLink="$H$15" lockText="1" noThreeD="1"/>
</file>

<file path=xl/ctrlProps/ctrlProp36.xml><?xml version="1.0" encoding="utf-8"?>
<formControlPr xmlns="http://schemas.microsoft.com/office/spreadsheetml/2009/9/main" objectType="CheckBox" fmlaLink="$H$16" lockText="1" noThreeD="1"/>
</file>

<file path=xl/ctrlProps/ctrlProp37.xml><?xml version="1.0" encoding="utf-8"?>
<formControlPr xmlns="http://schemas.microsoft.com/office/spreadsheetml/2009/9/main" objectType="CheckBox" fmlaLink="$H$19" lockText="1" noThreeD="1"/>
</file>

<file path=xl/ctrlProps/ctrlProp38.xml><?xml version="1.0" encoding="utf-8"?>
<formControlPr xmlns="http://schemas.microsoft.com/office/spreadsheetml/2009/9/main" objectType="CheckBox" fmlaLink="$H$26" lockText="1" noThreeD="1"/>
</file>

<file path=xl/ctrlProps/ctrlProp39.xml><?xml version="1.0" encoding="utf-8"?>
<formControlPr xmlns="http://schemas.microsoft.com/office/spreadsheetml/2009/9/main" objectType="CheckBox" fmlaLink="$H$25" lockText="1" noThreeD="1"/>
</file>

<file path=xl/ctrlProps/ctrlProp4.xml><?xml version="1.0" encoding="utf-8"?>
<formControlPr xmlns="http://schemas.microsoft.com/office/spreadsheetml/2009/9/main" objectType="CheckBox" fmlaLink="$D$10" lockText="1" noThreeD="1"/>
</file>

<file path=xl/ctrlProps/ctrlProp40.xml><?xml version="1.0" encoding="utf-8"?>
<formControlPr xmlns="http://schemas.microsoft.com/office/spreadsheetml/2009/9/main" objectType="CheckBox" fmlaLink="$H$27" lockText="1" noThreeD="1"/>
</file>

<file path=xl/ctrlProps/ctrlProp41.xml><?xml version="1.0" encoding="utf-8"?>
<formControlPr xmlns="http://schemas.microsoft.com/office/spreadsheetml/2009/9/main" objectType="CheckBox" fmlaLink="$H$28" lockText="1" noThreeD="1"/>
</file>

<file path=xl/ctrlProps/ctrlProp42.xml><?xml version="1.0" encoding="utf-8"?>
<formControlPr xmlns="http://schemas.microsoft.com/office/spreadsheetml/2009/9/main" objectType="CheckBox" fmlaLink="$H$31" lockText="1" noThreeD="1"/>
</file>

<file path=xl/ctrlProps/ctrlProp43.xml><?xml version="1.0" encoding="utf-8"?>
<formControlPr xmlns="http://schemas.microsoft.com/office/spreadsheetml/2009/9/main" objectType="CheckBox" fmlaLink="$H$32" lockText="1" noThreeD="1"/>
</file>

<file path=xl/ctrlProps/ctrlProp44.xml><?xml version="1.0" encoding="utf-8"?>
<formControlPr xmlns="http://schemas.microsoft.com/office/spreadsheetml/2009/9/main" objectType="CheckBox" fmlaLink="$H$33" lockText="1" noThreeD="1"/>
</file>

<file path=xl/ctrlProps/ctrlProp45.xml><?xml version="1.0" encoding="utf-8"?>
<formControlPr xmlns="http://schemas.microsoft.com/office/spreadsheetml/2009/9/main" objectType="CheckBox" fmlaLink="$H$34" lockText="1" noThreeD="1"/>
</file>

<file path=xl/ctrlProps/ctrlProp46.xml><?xml version="1.0" encoding="utf-8"?>
<formControlPr xmlns="http://schemas.microsoft.com/office/spreadsheetml/2009/9/main" objectType="CheckBox" fmlaLink="$H$37" lockText="1" noThreeD="1"/>
</file>

<file path=xl/ctrlProps/ctrlProp47.xml><?xml version="1.0" encoding="utf-8"?>
<formControlPr xmlns="http://schemas.microsoft.com/office/spreadsheetml/2009/9/main" objectType="CheckBox" fmlaLink="$H$38" lockText="1" noThreeD="1"/>
</file>

<file path=xl/ctrlProps/ctrlProp48.xml><?xml version="1.0" encoding="utf-8"?>
<formControlPr xmlns="http://schemas.microsoft.com/office/spreadsheetml/2009/9/main" objectType="CheckBox" fmlaLink="$H$39" lockText="1" noThreeD="1"/>
</file>

<file path=xl/ctrlProps/ctrlProp49.xml><?xml version="1.0" encoding="utf-8"?>
<formControlPr xmlns="http://schemas.microsoft.com/office/spreadsheetml/2009/9/main" objectType="CheckBox" fmlaLink="$H$40" lockText="1" noThreeD="1"/>
</file>

<file path=xl/ctrlProps/ctrlProp5.xml><?xml version="1.0" encoding="utf-8"?>
<formControlPr xmlns="http://schemas.microsoft.com/office/spreadsheetml/2009/9/main" objectType="CheckBox" fmlaLink="$D$13" lockText="1" noThreeD="1"/>
</file>

<file path=xl/ctrlProps/ctrlProp50.xml><?xml version="1.0" encoding="utf-8"?>
<formControlPr xmlns="http://schemas.microsoft.com/office/spreadsheetml/2009/9/main" objectType="CheckBox" fmlaLink="$H$43" lockText="1" noThreeD="1"/>
</file>

<file path=xl/ctrlProps/ctrlProp51.xml><?xml version="1.0" encoding="utf-8"?>
<formControlPr xmlns="http://schemas.microsoft.com/office/spreadsheetml/2009/9/main" objectType="CheckBox" fmlaLink="$H$44" lockText="1" noThreeD="1"/>
</file>

<file path=xl/ctrlProps/ctrlProp52.xml><?xml version="1.0" encoding="utf-8"?>
<formControlPr xmlns="http://schemas.microsoft.com/office/spreadsheetml/2009/9/main" objectType="CheckBox" fmlaLink="$H$45" lockText="1" noThreeD="1"/>
</file>

<file path=xl/ctrlProps/ctrlProp53.xml><?xml version="1.0" encoding="utf-8"?>
<formControlPr xmlns="http://schemas.microsoft.com/office/spreadsheetml/2009/9/main" objectType="CheckBox" fmlaLink="$H$46" lockText="1" noThreeD="1"/>
</file>

<file path=xl/ctrlProps/ctrlProp54.xml><?xml version="1.0" encoding="utf-8"?>
<formControlPr xmlns="http://schemas.microsoft.com/office/spreadsheetml/2009/9/main" objectType="CheckBox" fmlaLink="$D$10" lockText="1" noThreeD="1"/>
</file>

<file path=xl/ctrlProps/ctrlProp55.xml><?xml version="1.0" encoding="utf-8"?>
<formControlPr xmlns="http://schemas.microsoft.com/office/spreadsheetml/2009/9/main" objectType="CheckBox" fmlaLink="$D$26" lockText="1" noThreeD="1"/>
</file>

<file path=xl/ctrlProps/ctrlProp56.xml><?xml version="1.0" encoding="utf-8"?>
<formControlPr xmlns="http://schemas.microsoft.com/office/spreadsheetml/2009/9/main" objectType="CheckBox" fmlaLink="$D$27" lockText="1" noThreeD="1"/>
</file>

<file path=xl/ctrlProps/ctrlProp57.xml><?xml version="1.0" encoding="utf-8"?>
<formControlPr xmlns="http://schemas.microsoft.com/office/spreadsheetml/2009/9/main" objectType="CheckBox" fmlaLink="$D$28" lockText="1" noThreeD="1"/>
</file>

<file path=xl/ctrlProps/ctrlProp58.xml><?xml version="1.0" encoding="utf-8"?>
<formControlPr xmlns="http://schemas.microsoft.com/office/spreadsheetml/2009/9/main" objectType="CheckBox" fmlaLink="$D$26" lockText="1" noThreeD="1"/>
</file>

<file path=xl/ctrlProps/ctrlProp59.xml><?xml version="1.0" encoding="utf-8"?>
<formControlPr xmlns="http://schemas.microsoft.com/office/spreadsheetml/2009/9/main" objectType="CheckBox" fmlaLink="$D$28" lockText="1" noThreeD="1"/>
</file>

<file path=xl/ctrlProps/ctrlProp6.xml><?xml version="1.0" encoding="utf-8"?>
<formControlPr xmlns="http://schemas.microsoft.com/office/spreadsheetml/2009/9/main" objectType="CheckBox" fmlaLink="$D$14" lockText="1" noThreeD="1"/>
</file>

<file path=xl/ctrlProps/ctrlProp60.xml><?xml version="1.0" encoding="utf-8"?>
<formControlPr xmlns="http://schemas.microsoft.com/office/spreadsheetml/2009/9/main" objectType="CheckBox" fmlaLink="$D$27" lockText="1" noThreeD="1"/>
</file>

<file path=xl/ctrlProps/ctrlProp61.xml><?xml version="1.0" encoding="utf-8"?>
<formControlPr xmlns="http://schemas.microsoft.com/office/spreadsheetml/2009/9/main" objectType="CheckBox" fmlaLink="$D$27" lockText="1" noThreeD="1"/>
</file>

<file path=xl/ctrlProps/ctrlProp62.xml><?xml version="1.0" encoding="utf-8"?>
<formControlPr xmlns="http://schemas.microsoft.com/office/spreadsheetml/2009/9/main" objectType="CheckBox" fmlaLink="$D$28" lockText="1" noThreeD="1"/>
</file>

<file path=xl/ctrlProps/ctrlProp63.xml><?xml version="1.0" encoding="utf-8"?>
<formControlPr xmlns="http://schemas.microsoft.com/office/spreadsheetml/2009/9/main" objectType="CheckBox" fmlaLink="$D$45" lockText="1" noThreeD="1"/>
</file>

<file path=xl/ctrlProps/ctrlProp64.xml><?xml version="1.0" encoding="utf-8"?>
<formControlPr xmlns="http://schemas.microsoft.com/office/spreadsheetml/2009/9/main" objectType="CheckBox" fmlaLink="$D$46" lockText="1" noThreeD="1"/>
</file>

<file path=xl/ctrlProps/ctrlProp65.xml><?xml version="1.0" encoding="utf-8"?>
<formControlPr xmlns="http://schemas.microsoft.com/office/spreadsheetml/2009/9/main" objectType="CheckBox" fmlaLink="$H$20" lockText="1" noThreeD="1"/>
</file>

<file path=xl/ctrlProps/ctrlProp66.xml><?xml version="1.0" encoding="utf-8"?>
<formControlPr xmlns="http://schemas.microsoft.com/office/spreadsheetml/2009/9/main" objectType="CheckBox" fmlaLink="$H$21" lockText="1" noThreeD="1"/>
</file>

<file path=xl/ctrlProps/ctrlProp67.xml><?xml version="1.0" encoding="utf-8"?>
<formControlPr xmlns="http://schemas.microsoft.com/office/spreadsheetml/2009/9/main" objectType="CheckBox" fmlaLink="$H$22" lockText="1" noThreeD="1"/>
</file>

<file path=xl/ctrlProps/ctrlProp68.xml><?xml version="1.0" encoding="utf-8"?>
<formControlPr xmlns="http://schemas.microsoft.com/office/spreadsheetml/2009/9/main" objectType="CheckBox" fmlaLink="$I$43" lockText="1" noThreeD="1"/>
</file>

<file path=xl/ctrlProps/ctrlProp69.xml><?xml version="1.0" encoding="utf-8"?>
<formControlPr xmlns="http://schemas.microsoft.com/office/spreadsheetml/2009/9/main" objectType="CheckBox" fmlaLink="$I$44" lockText="1" noThreeD="1"/>
</file>

<file path=xl/ctrlProps/ctrlProp7.xml><?xml version="1.0" encoding="utf-8"?>
<formControlPr xmlns="http://schemas.microsoft.com/office/spreadsheetml/2009/9/main" objectType="CheckBox" fmlaLink="$D$15" lockText="1" noThreeD="1"/>
</file>

<file path=xl/ctrlProps/ctrlProp70.xml><?xml version="1.0" encoding="utf-8"?>
<formControlPr xmlns="http://schemas.microsoft.com/office/spreadsheetml/2009/9/main" objectType="CheckBox" fmlaLink="$I$45" lockText="1" noThreeD="1"/>
</file>

<file path=xl/ctrlProps/ctrlProp71.xml><?xml version="1.0" encoding="utf-8"?>
<formControlPr xmlns="http://schemas.microsoft.com/office/spreadsheetml/2009/9/main" objectType="CheckBox" fmlaLink="$I$46" lockText="1" noThreeD="1"/>
</file>

<file path=xl/ctrlProps/ctrlProp72.xml><?xml version="1.0" encoding="utf-8"?>
<formControlPr xmlns="http://schemas.microsoft.com/office/spreadsheetml/2009/9/main" objectType="CheckBox" fmlaLink="$I$49" lockText="1" noThreeD="1"/>
</file>

<file path=xl/ctrlProps/ctrlProp73.xml><?xml version="1.0" encoding="utf-8"?>
<formControlPr xmlns="http://schemas.microsoft.com/office/spreadsheetml/2009/9/main" objectType="CheckBox" fmlaLink="$I$50" lockText="1" noThreeD="1"/>
</file>

<file path=xl/ctrlProps/ctrlProp74.xml><?xml version="1.0" encoding="utf-8"?>
<formControlPr xmlns="http://schemas.microsoft.com/office/spreadsheetml/2009/9/main" objectType="CheckBox" fmlaLink="$I$51" lockText="1" noThreeD="1"/>
</file>

<file path=xl/ctrlProps/ctrlProp75.xml><?xml version="1.0" encoding="utf-8"?>
<formControlPr xmlns="http://schemas.microsoft.com/office/spreadsheetml/2009/9/main" objectType="CheckBox" fmlaLink="$I$52" lockText="1" noThreeD="1"/>
</file>

<file path=xl/ctrlProps/ctrlProp76.xml><?xml version="1.0" encoding="utf-8"?>
<formControlPr xmlns="http://schemas.microsoft.com/office/spreadsheetml/2009/9/main" objectType="CheckBox" checked="Checked" fmlaLink="$B$78" lockText="1" noThreeD="1"/>
</file>

<file path=xl/ctrlProps/ctrlProp77.xml><?xml version="1.0" encoding="utf-8"?>
<formControlPr xmlns="http://schemas.microsoft.com/office/spreadsheetml/2009/9/main" objectType="CheckBox" checked="Checked" fmlaLink="$D$75" lockText="1" noThreeD="1"/>
</file>

<file path=xl/ctrlProps/ctrlProp78.xml><?xml version="1.0" encoding="utf-8"?>
<formControlPr xmlns="http://schemas.microsoft.com/office/spreadsheetml/2009/9/main" objectType="CheckBox" checked="Checked" fmlaLink="$H$69" lockText="1" noThreeD="1"/>
</file>

<file path=xl/ctrlProps/ctrlProp79.xml><?xml version="1.0" encoding="utf-8"?>
<formControlPr xmlns="http://schemas.microsoft.com/office/spreadsheetml/2009/9/main" objectType="CheckBox" checked="Checked" fmlaLink="$D$76" lockText="1" noThreeD="1"/>
</file>

<file path=xl/ctrlProps/ctrlProp8.xml><?xml version="1.0" encoding="utf-8"?>
<formControlPr xmlns="http://schemas.microsoft.com/office/spreadsheetml/2009/9/main" objectType="CheckBox" fmlaLink="$D$16" lockText="1" noThreeD="1"/>
</file>

<file path=xl/ctrlProps/ctrlProp80.xml><?xml version="1.0" encoding="utf-8"?>
<formControlPr xmlns="http://schemas.microsoft.com/office/spreadsheetml/2009/9/main" objectType="CheckBox" checked="Checked" fmlaLink="$D$77" lockText="1" noThreeD="1"/>
</file>

<file path=xl/ctrlProps/ctrlProp81.xml><?xml version="1.0" encoding="utf-8"?>
<formControlPr xmlns="http://schemas.microsoft.com/office/spreadsheetml/2009/9/main" objectType="CheckBox" checked="Checked" fmlaLink="$H$71" lockText="1" noThreeD="1"/>
</file>

<file path=xl/ctrlProps/ctrlProp82.xml><?xml version="1.0" encoding="utf-8"?>
<formControlPr xmlns="http://schemas.microsoft.com/office/spreadsheetml/2009/9/main" objectType="CheckBox" checked="Checked" fmlaLink="$B$27" lockText="1" noThreeD="1"/>
</file>

<file path=xl/ctrlProps/ctrlProp83.xml><?xml version="1.0" encoding="utf-8"?>
<formControlPr xmlns="http://schemas.microsoft.com/office/spreadsheetml/2009/9/main" objectType="CheckBox" checked="Checked" fmlaLink="$D$79" lockText="1" noThreeD="1"/>
</file>

<file path=xl/ctrlProps/ctrlProp9.xml><?xml version="1.0" encoding="utf-8"?>
<formControlPr xmlns="http://schemas.microsoft.com/office/spreadsheetml/2009/9/main" objectType="CheckBox" fmlaLink="$D$1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2861</xdr:colOff>
      <xdr:row>6</xdr:row>
      <xdr:rowOff>8945</xdr:rowOff>
    </xdr:from>
    <xdr:ext cx="15332760" cy="8480378"/>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95261" y="1151945"/>
          <a:ext cx="15332760" cy="848037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10</xdr:col>
      <xdr:colOff>682626</xdr:colOff>
      <xdr:row>9</xdr:row>
      <xdr:rowOff>171449</xdr:rowOff>
    </xdr:from>
    <xdr:to>
      <xdr:col>16</xdr:col>
      <xdr:colOff>0</xdr:colOff>
      <xdr:row>25</xdr:row>
      <xdr:rowOff>0</xdr:rowOff>
    </xdr:to>
    <xdr:graphicFrame macro="">
      <xdr:nvGraphicFramePr>
        <xdr:cNvPr id="4" name="Chart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638175</xdr:colOff>
      <xdr:row>1</xdr:row>
      <xdr:rowOff>28574</xdr:rowOff>
    </xdr:from>
    <xdr:to>
      <xdr:col>15</xdr:col>
      <xdr:colOff>1152525</xdr:colOff>
      <xdr:row>2</xdr:row>
      <xdr:rowOff>266699</xdr:rowOff>
    </xdr:to>
    <xdr:pic>
      <xdr:nvPicPr>
        <xdr:cNvPr id="3" name="Picture 2">
          <a:extLst>
            <a:ext uri="{FF2B5EF4-FFF2-40B4-BE49-F238E27FC236}">
              <a16:creationId xmlns:a16="http://schemas.microsoft.com/office/drawing/2014/main" id="{00000000-0008-0000-0C00-000003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9936" t="39339" r="68109" b="20753"/>
        <a:stretch/>
      </xdr:blipFill>
      <xdr:spPr bwMode="auto">
        <a:xfrm>
          <a:off x="10934700" y="114299"/>
          <a:ext cx="514350" cy="428625"/>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1507253</xdr:colOff>
      <xdr:row>1</xdr:row>
      <xdr:rowOff>20934</xdr:rowOff>
    </xdr:from>
    <xdr:to>
      <xdr:col>13</xdr:col>
      <xdr:colOff>1937866</xdr:colOff>
      <xdr:row>2</xdr:row>
      <xdr:rowOff>177417</xdr:rowOff>
    </xdr:to>
    <xdr:pic>
      <xdr:nvPicPr>
        <xdr:cNvPr id="4" name="Picture 3">
          <a:extLst>
            <a:ext uri="{FF2B5EF4-FFF2-40B4-BE49-F238E27FC236}">
              <a16:creationId xmlns:a16="http://schemas.microsoft.com/office/drawing/2014/main" id="{00000000-0008-0000-0E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936" t="39339" r="68109" b="20753"/>
        <a:stretch/>
      </xdr:blipFill>
      <xdr:spPr bwMode="auto">
        <a:xfrm>
          <a:off x="11095055" y="209341"/>
          <a:ext cx="430613" cy="344889"/>
        </a:xfrm>
        <a:prstGeom prst="rect">
          <a:avLst/>
        </a:prstGeom>
        <a:ln>
          <a:noFill/>
        </a:ln>
        <a:extLst>
          <a:ext uri="{53640926-AAD7-44D8-BBD7-CCE9431645EC}">
            <a14:shadowObscured xmlns:a14="http://schemas.microsoft.com/office/drawing/2010/main"/>
          </a:ext>
        </a:extLst>
      </xdr:spPr>
    </xdr:pic>
    <xdr:clientData/>
  </xdr:twoCellAnchor>
  <xdr:twoCellAnchor>
    <xdr:from>
      <xdr:col>10</xdr:col>
      <xdr:colOff>414618</xdr:colOff>
      <xdr:row>12</xdr:row>
      <xdr:rowOff>50720</xdr:rowOff>
    </xdr:from>
    <xdr:to>
      <xdr:col>14</xdr:col>
      <xdr:colOff>33426</xdr:colOff>
      <xdr:row>25</xdr:row>
      <xdr:rowOff>11206</xdr:rowOff>
    </xdr:to>
    <xdr:graphicFrame macro="">
      <xdr:nvGraphicFramePr>
        <xdr:cNvPr id="7" name="Chart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885825</xdr:colOff>
      <xdr:row>1</xdr:row>
      <xdr:rowOff>28576</xdr:rowOff>
    </xdr:from>
    <xdr:to>
      <xdr:col>12</xdr:col>
      <xdr:colOff>1304925</xdr:colOff>
      <xdr:row>2</xdr:row>
      <xdr:rowOff>161926</xdr:rowOff>
    </xdr:to>
    <xdr:pic>
      <xdr:nvPicPr>
        <xdr:cNvPr id="3" name="Picture 2">
          <a:extLst>
            <a:ext uri="{FF2B5EF4-FFF2-40B4-BE49-F238E27FC236}">
              <a16:creationId xmlns:a16="http://schemas.microsoft.com/office/drawing/2014/main" id="{00000000-0008-0000-1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936" t="39339" r="68109" b="20753"/>
        <a:stretch/>
      </xdr:blipFill>
      <xdr:spPr bwMode="auto">
        <a:xfrm>
          <a:off x="9877425" y="219076"/>
          <a:ext cx="419100" cy="323850"/>
        </a:xfrm>
        <a:prstGeom prst="rect">
          <a:avLst/>
        </a:prstGeom>
        <a:ln>
          <a:noFill/>
        </a:ln>
        <a:extLst>
          <a:ext uri="{53640926-AAD7-44D8-BBD7-CCE9431645EC}">
            <a14:shadowObscured xmlns:a14="http://schemas.microsoft.com/office/drawing/2010/main"/>
          </a:ext>
        </a:extLst>
      </xdr:spPr>
    </xdr:pic>
    <xdr:clientData/>
  </xdr:twoCellAnchor>
  <xdr:twoCellAnchor>
    <xdr:from>
      <xdr:col>10</xdr:col>
      <xdr:colOff>538370</xdr:colOff>
      <xdr:row>11</xdr:row>
      <xdr:rowOff>33130</xdr:rowOff>
    </xdr:from>
    <xdr:to>
      <xdr:col>13</xdr:col>
      <xdr:colOff>513522</xdr:colOff>
      <xdr:row>24</xdr:row>
      <xdr:rowOff>1177787</xdr:rowOff>
    </xdr:to>
    <xdr:graphicFrame macro="">
      <xdr:nvGraphicFramePr>
        <xdr:cNvPr id="8" name="Chart 7">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13</xdr:col>
      <xdr:colOff>767832</xdr:colOff>
      <xdr:row>1</xdr:row>
      <xdr:rowOff>29159</xdr:rowOff>
    </xdr:from>
    <xdr:to>
      <xdr:col>13</xdr:col>
      <xdr:colOff>1224642</xdr:colOff>
      <xdr:row>2</xdr:row>
      <xdr:rowOff>184668</xdr:rowOff>
    </xdr:to>
    <xdr:pic>
      <xdr:nvPicPr>
        <xdr:cNvPr id="3" name="Picture 2">
          <a:extLst>
            <a:ext uri="{FF2B5EF4-FFF2-40B4-BE49-F238E27FC236}">
              <a16:creationId xmlns:a16="http://schemas.microsoft.com/office/drawing/2014/main" id="{00000000-0008-0000-12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936" t="39339" r="68109" b="20753"/>
        <a:stretch/>
      </xdr:blipFill>
      <xdr:spPr bwMode="auto">
        <a:xfrm>
          <a:off x="10185919" y="223547"/>
          <a:ext cx="456810" cy="349897"/>
        </a:xfrm>
        <a:prstGeom prst="rect">
          <a:avLst/>
        </a:prstGeom>
        <a:ln>
          <a:noFill/>
        </a:ln>
        <a:extLst>
          <a:ext uri="{53640926-AAD7-44D8-BBD7-CCE9431645EC}">
            <a14:shadowObscured xmlns:a14="http://schemas.microsoft.com/office/drawing/2010/main"/>
          </a:ext>
        </a:extLst>
      </xdr:spPr>
    </xdr:pic>
    <xdr:clientData/>
  </xdr:twoCellAnchor>
  <xdr:twoCellAnchor>
    <xdr:from>
      <xdr:col>10</xdr:col>
      <xdr:colOff>670891</xdr:colOff>
      <xdr:row>11</xdr:row>
      <xdr:rowOff>115956</xdr:rowOff>
    </xdr:from>
    <xdr:to>
      <xdr:col>15</xdr:col>
      <xdr:colOff>41413</xdr:colOff>
      <xdr:row>24</xdr:row>
      <xdr:rowOff>795958</xdr:rowOff>
    </xdr:to>
    <xdr:graphicFrame macro="">
      <xdr:nvGraphicFramePr>
        <xdr:cNvPr id="6" name="Chart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485775</xdr:colOff>
      <xdr:row>1</xdr:row>
      <xdr:rowOff>19051</xdr:rowOff>
    </xdr:from>
    <xdr:to>
      <xdr:col>13</xdr:col>
      <xdr:colOff>952500</xdr:colOff>
      <xdr:row>2</xdr:row>
      <xdr:rowOff>171451</xdr:rowOff>
    </xdr:to>
    <xdr:pic>
      <xdr:nvPicPr>
        <xdr:cNvPr id="4" name="Picture 3">
          <a:extLst>
            <a:ext uri="{FF2B5EF4-FFF2-40B4-BE49-F238E27FC236}">
              <a16:creationId xmlns:a16="http://schemas.microsoft.com/office/drawing/2014/main" id="{00000000-0008-0000-14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936" t="39339" r="68109" b="20753"/>
        <a:stretch/>
      </xdr:blipFill>
      <xdr:spPr bwMode="auto">
        <a:xfrm>
          <a:off x="9382125" y="209551"/>
          <a:ext cx="466725" cy="342900"/>
        </a:xfrm>
        <a:prstGeom prst="rect">
          <a:avLst/>
        </a:prstGeom>
        <a:ln>
          <a:noFill/>
        </a:ln>
        <a:extLst>
          <a:ext uri="{53640926-AAD7-44D8-BBD7-CCE9431645EC}">
            <a14:shadowObscured xmlns:a14="http://schemas.microsoft.com/office/drawing/2010/main"/>
          </a:ext>
        </a:extLst>
      </xdr:spPr>
    </xdr:pic>
    <xdr:clientData/>
  </xdr:twoCellAnchor>
  <xdr:twoCellAnchor>
    <xdr:from>
      <xdr:col>10</xdr:col>
      <xdr:colOff>560913</xdr:colOff>
      <xdr:row>12</xdr:row>
      <xdr:rowOff>158750</xdr:rowOff>
    </xdr:from>
    <xdr:to>
      <xdr:col>15</xdr:col>
      <xdr:colOff>215348</xdr:colOff>
      <xdr:row>25</xdr:row>
      <xdr:rowOff>2116</xdr:rowOff>
    </xdr:to>
    <xdr:graphicFrame macro="">
      <xdr:nvGraphicFramePr>
        <xdr:cNvPr id="6" name="Chart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481263</xdr:colOff>
      <xdr:row>10</xdr:row>
      <xdr:rowOff>115957</xdr:rowOff>
    </xdr:from>
    <xdr:to>
      <xdr:col>15</xdr:col>
      <xdr:colOff>124239</xdr:colOff>
      <xdr:row>24</xdr:row>
      <xdr:rowOff>1590173</xdr:rowOff>
    </xdr:to>
    <xdr:graphicFrame macro="">
      <xdr:nvGraphicFramePr>
        <xdr:cNvPr id="4" name="Chart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646043</xdr:colOff>
      <xdr:row>1</xdr:row>
      <xdr:rowOff>24848</xdr:rowOff>
    </xdr:from>
    <xdr:to>
      <xdr:col>13</xdr:col>
      <xdr:colOff>1112768</xdr:colOff>
      <xdr:row>2</xdr:row>
      <xdr:rowOff>177248</xdr:rowOff>
    </xdr:to>
    <xdr:pic>
      <xdr:nvPicPr>
        <xdr:cNvPr id="3" name="Picture 2">
          <a:extLst>
            <a:ext uri="{FF2B5EF4-FFF2-40B4-BE49-F238E27FC236}">
              <a16:creationId xmlns:a16="http://schemas.microsoft.com/office/drawing/2014/main" id="{00000000-0008-0000-1600-000003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9936" t="39339" r="68109" b="20753"/>
        <a:stretch/>
      </xdr:blipFill>
      <xdr:spPr bwMode="auto">
        <a:xfrm>
          <a:off x="9433891" y="215348"/>
          <a:ext cx="466725" cy="3429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400050</xdr:colOff>
      <xdr:row>10</xdr:row>
      <xdr:rowOff>114300</xdr:rowOff>
    </xdr:from>
    <xdr:to>
      <xdr:col>13</xdr:col>
      <xdr:colOff>685800</xdr:colOff>
      <xdr:row>25</xdr:row>
      <xdr:rowOff>9525</xdr:rowOff>
    </xdr:to>
    <xdr:graphicFrame macro="">
      <xdr:nvGraphicFramePr>
        <xdr:cNvPr id="4" name="Chart 3">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886239</xdr:colOff>
      <xdr:row>1</xdr:row>
      <xdr:rowOff>24847</xdr:rowOff>
    </xdr:from>
    <xdr:to>
      <xdr:col>12</xdr:col>
      <xdr:colOff>1352964</xdr:colOff>
      <xdr:row>2</xdr:row>
      <xdr:rowOff>177247</xdr:rowOff>
    </xdr:to>
    <xdr:pic>
      <xdr:nvPicPr>
        <xdr:cNvPr id="3" name="Picture 2">
          <a:extLst>
            <a:ext uri="{FF2B5EF4-FFF2-40B4-BE49-F238E27FC236}">
              <a16:creationId xmlns:a16="http://schemas.microsoft.com/office/drawing/2014/main" id="{00000000-0008-0000-1800-000003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9936" t="39339" r="68109" b="20753"/>
        <a:stretch/>
      </xdr:blipFill>
      <xdr:spPr bwMode="auto">
        <a:xfrm>
          <a:off x="9690652" y="215347"/>
          <a:ext cx="466725" cy="3429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13</xdr:col>
      <xdr:colOff>658091</xdr:colOff>
      <xdr:row>1</xdr:row>
      <xdr:rowOff>25978</xdr:rowOff>
    </xdr:from>
    <xdr:to>
      <xdr:col>13</xdr:col>
      <xdr:colOff>990599</xdr:colOff>
      <xdr:row>2</xdr:row>
      <xdr:rowOff>173181</xdr:rowOff>
    </xdr:to>
    <xdr:pic>
      <xdr:nvPicPr>
        <xdr:cNvPr id="3" name="Picture 2">
          <a:extLst>
            <a:ext uri="{FF2B5EF4-FFF2-40B4-BE49-F238E27FC236}">
              <a16:creationId xmlns:a16="http://schemas.microsoft.com/office/drawing/2014/main" id="{00000000-0008-0000-1A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936" t="39339" r="68109" b="20753"/>
        <a:stretch/>
      </xdr:blipFill>
      <xdr:spPr bwMode="auto">
        <a:xfrm>
          <a:off x="9525000" y="138546"/>
          <a:ext cx="332508" cy="337703"/>
        </a:xfrm>
        <a:prstGeom prst="rect">
          <a:avLst/>
        </a:prstGeom>
        <a:ln>
          <a:noFill/>
        </a:ln>
        <a:extLst>
          <a:ext uri="{53640926-AAD7-44D8-BBD7-CCE9431645EC}">
            <a14:shadowObscured xmlns:a14="http://schemas.microsoft.com/office/drawing/2010/main"/>
          </a:ext>
        </a:extLst>
      </xdr:spPr>
    </xdr:pic>
    <xdr:clientData/>
  </xdr:twoCellAnchor>
  <xdr:twoCellAnchor>
    <xdr:from>
      <xdr:col>10</xdr:col>
      <xdr:colOff>631660</xdr:colOff>
      <xdr:row>9</xdr:row>
      <xdr:rowOff>70185</xdr:rowOff>
    </xdr:from>
    <xdr:to>
      <xdr:col>15</xdr:col>
      <xdr:colOff>488674</xdr:colOff>
      <xdr:row>24</xdr:row>
      <xdr:rowOff>751974</xdr:rowOff>
    </xdr:to>
    <xdr:graphicFrame macro="">
      <xdr:nvGraphicFramePr>
        <xdr:cNvPr id="5" name="Chart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3022600</xdr:colOff>
          <xdr:row>8</xdr:row>
          <xdr:rowOff>190500</xdr:rowOff>
        </xdr:from>
        <xdr:to>
          <xdr:col>2</xdr:col>
          <xdr:colOff>3200400</xdr:colOff>
          <xdr:row>10</xdr:row>
          <xdr:rowOff>25400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0200-00000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3035300</xdr:colOff>
          <xdr:row>12</xdr:row>
          <xdr:rowOff>12700</xdr:rowOff>
        </xdr:from>
        <xdr:to>
          <xdr:col>2</xdr:col>
          <xdr:colOff>3251200</xdr:colOff>
          <xdr:row>13</xdr:row>
          <xdr:rowOff>25400</xdr:rowOff>
        </xdr:to>
        <xdr:sp macro="" textlink="">
          <xdr:nvSpPr>
            <xdr:cNvPr id="84997" name="Check Box 5" hidden="1">
              <a:extLst>
                <a:ext uri="{63B3BB69-23CF-44E3-9099-C40C66FF867C}">
                  <a14:compatExt spid="_x0000_s84997"/>
                </a:ext>
                <a:ext uri="{FF2B5EF4-FFF2-40B4-BE49-F238E27FC236}">
                  <a16:creationId xmlns:a16="http://schemas.microsoft.com/office/drawing/2014/main" id="{00000000-0008-0000-0200-00000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3035300</xdr:colOff>
          <xdr:row>12</xdr:row>
          <xdr:rowOff>190500</xdr:rowOff>
        </xdr:from>
        <xdr:to>
          <xdr:col>2</xdr:col>
          <xdr:colOff>3251200</xdr:colOff>
          <xdr:row>14</xdr:row>
          <xdr:rowOff>12700</xdr:rowOff>
        </xdr:to>
        <xdr:sp macro="" textlink="">
          <xdr:nvSpPr>
            <xdr:cNvPr id="84998" name="Check Box 6" hidden="1">
              <a:extLst>
                <a:ext uri="{63B3BB69-23CF-44E3-9099-C40C66FF867C}">
                  <a14:compatExt spid="_x0000_s84998"/>
                </a:ext>
                <a:ext uri="{FF2B5EF4-FFF2-40B4-BE49-F238E27FC236}">
                  <a16:creationId xmlns:a16="http://schemas.microsoft.com/office/drawing/2014/main" id="{00000000-0008-0000-0200-00000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3035300</xdr:colOff>
          <xdr:row>13</xdr:row>
          <xdr:rowOff>177800</xdr:rowOff>
        </xdr:from>
        <xdr:to>
          <xdr:col>2</xdr:col>
          <xdr:colOff>3251200</xdr:colOff>
          <xdr:row>15</xdr:row>
          <xdr:rowOff>0</xdr:rowOff>
        </xdr:to>
        <xdr:sp macro="" textlink="">
          <xdr:nvSpPr>
            <xdr:cNvPr id="84999" name="Check Box 7" hidden="1">
              <a:extLst>
                <a:ext uri="{63B3BB69-23CF-44E3-9099-C40C66FF867C}">
                  <a14:compatExt spid="_x0000_s84999"/>
                </a:ext>
                <a:ext uri="{FF2B5EF4-FFF2-40B4-BE49-F238E27FC236}">
                  <a16:creationId xmlns:a16="http://schemas.microsoft.com/office/drawing/2014/main" id="{00000000-0008-0000-0200-00000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3035300</xdr:colOff>
          <xdr:row>14</xdr:row>
          <xdr:rowOff>177800</xdr:rowOff>
        </xdr:from>
        <xdr:to>
          <xdr:col>2</xdr:col>
          <xdr:colOff>3251200</xdr:colOff>
          <xdr:row>16</xdr:row>
          <xdr:rowOff>0</xdr:rowOff>
        </xdr:to>
        <xdr:sp macro="" textlink="">
          <xdr:nvSpPr>
            <xdr:cNvPr id="85000" name="Check Box 8" hidden="1">
              <a:extLst>
                <a:ext uri="{63B3BB69-23CF-44E3-9099-C40C66FF867C}">
                  <a14:compatExt spid="_x0000_s85000"/>
                </a:ext>
                <a:ext uri="{FF2B5EF4-FFF2-40B4-BE49-F238E27FC236}">
                  <a16:creationId xmlns:a16="http://schemas.microsoft.com/office/drawing/2014/main" id="{00000000-0008-0000-0200-00000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3022600</xdr:colOff>
          <xdr:row>17</xdr:row>
          <xdr:rowOff>241300</xdr:rowOff>
        </xdr:from>
        <xdr:to>
          <xdr:col>2</xdr:col>
          <xdr:colOff>3238500</xdr:colOff>
          <xdr:row>19</xdr:row>
          <xdr:rowOff>25400</xdr:rowOff>
        </xdr:to>
        <xdr:sp macro="" textlink="">
          <xdr:nvSpPr>
            <xdr:cNvPr id="85001" name="Check Box 9" hidden="1">
              <a:extLst>
                <a:ext uri="{63B3BB69-23CF-44E3-9099-C40C66FF867C}">
                  <a14:compatExt spid="_x0000_s85001"/>
                </a:ext>
                <a:ext uri="{FF2B5EF4-FFF2-40B4-BE49-F238E27FC236}">
                  <a16:creationId xmlns:a16="http://schemas.microsoft.com/office/drawing/2014/main" id="{00000000-0008-0000-0200-00000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3009900</xdr:colOff>
          <xdr:row>18</xdr:row>
          <xdr:rowOff>203200</xdr:rowOff>
        </xdr:from>
        <xdr:to>
          <xdr:col>2</xdr:col>
          <xdr:colOff>3225800</xdr:colOff>
          <xdr:row>20</xdr:row>
          <xdr:rowOff>12700</xdr:rowOff>
        </xdr:to>
        <xdr:sp macro="" textlink="">
          <xdr:nvSpPr>
            <xdr:cNvPr id="85002" name="Check Box 10" hidden="1">
              <a:extLst>
                <a:ext uri="{63B3BB69-23CF-44E3-9099-C40C66FF867C}">
                  <a14:compatExt spid="_x0000_s85002"/>
                </a:ext>
                <a:ext uri="{FF2B5EF4-FFF2-40B4-BE49-F238E27FC236}">
                  <a16:creationId xmlns:a16="http://schemas.microsoft.com/office/drawing/2014/main" id="{00000000-0008-0000-0200-00000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3009900</xdr:colOff>
          <xdr:row>19</xdr:row>
          <xdr:rowOff>177800</xdr:rowOff>
        </xdr:from>
        <xdr:to>
          <xdr:col>2</xdr:col>
          <xdr:colOff>3225800</xdr:colOff>
          <xdr:row>21</xdr:row>
          <xdr:rowOff>0</xdr:rowOff>
        </xdr:to>
        <xdr:sp macro="" textlink="">
          <xdr:nvSpPr>
            <xdr:cNvPr id="85003" name="Check Box 11" hidden="1">
              <a:extLst>
                <a:ext uri="{63B3BB69-23CF-44E3-9099-C40C66FF867C}">
                  <a14:compatExt spid="_x0000_s85003"/>
                </a:ext>
                <a:ext uri="{FF2B5EF4-FFF2-40B4-BE49-F238E27FC236}">
                  <a16:creationId xmlns:a16="http://schemas.microsoft.com/office/drawing/2014/main" id="{00000000-0008-0000-0200-00000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3009900</xdr:colOff>
          <xdr:row>20</xdr:row>
          <xdr:rowOff>177800</xdr:rowOff>
        </xdr:from>
        <xdr:to>
          <xdr:col>2</xdr:col>
          <xdr:colOff>3225800</xdr:colOff>
          <xdr:row>22</xdr:row>
          <xdr:rowOff>0</xdr:rowOff>
        </xdr:to>
        <xdr:sp macro="" textlink="">
          <xdr:nvSpPr>
            <xdr:cNvPr id="85004" name="Check Box 12" hidden="1">
              <a:extLst>
                <a:ext uri="{63B3BB69-23CF-44E3-9099-C40C66FF867C}">
                  <a14:compatExt spid="_x0000_s85004"/>
                </a:ext>
                <a:ext uri="{FF2B5EF4-FFF2-40B4-BE49-F238E27FC236}">
                  <a16:creationId xmlns:a16="http://schemas.microsoft.com/office/drawing/2014/main" id="{00000000-0008-0000-0200-00000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3009900</xdr:colOff>
          <xdr:row>50</xdr:row>
          <xdr:rowOff>0</xdr:rowOff>
        </xdr:from>
        <xdr:to>
          <xdr:col>2</xdr:col>
          <xdr:colOff>3225800</xdr:colOff>
          <xdr:row>51</xdr:row>
          <xdr:rowOff>25400</xdr:rowOff>
        </xdr:to>
        <xdr:sp macro="" textlink="">
          <xdr:nvSpPr>
            <xdr:cNvPr id="85005" name="Check Box 13" hidden="1">
              <a:extLst>
                <a:ext uri="{63B3BB69-23CF-44E3-9099-C40C66FF867C}">
                  <a14:compatExt spid="_x0000_s85005"/>
                </a:ext>
                <a:ext uri="{FF2B5EF4-FFF2-40B4-BE49-F238E27FC236}">
                  <a16:creationId xmlns:a16="http://schemas.microsoft.com/office/drawing/2014/main" id="{00000000-0008-0000-0200-00000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3009900</xdr:colOff>
          <xdr:row>48</xdr:row>
          <xdr:rowOff>177800</xdr:rowOff>
        </xdr:from>
        <xdr:to>
          <xdr:col>2</xdr:col>
          <xdr:colOff>3200400</xdr:colOff>
          <xdr:row>50</xdr:row>
          <xdr:rowOff>25400</xdr:rowOff>
        </xdr:to>
        <xdr:sp macro="" textlink="">
          <xdr:nvSpPr>
            <xdr:cNvPr id="85006" name="Check Box 14" hidden="1">
              <a:extLst>
                <a:ext uri="{63B3BB69-23CF-44E3-9099-C40C66FF867C}">
                  <a14:compatExt spid="_x0000_s85006"/>
                </a:ext>
                <a:ext uri="{FF2B5EF4-FFF2-40B4-BE49-F238E27FC236}">
                  <a16:creationId xmlns:a16="http://schemas.microsoft.com/office/drawing/2014/main" id="{00000000-0008-0000-0200-00000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3009900</xdr:colOff>
          <xdr:row>47</xdr:row>
          <xdr:rowOff>190500</xdr:rowOff>
        </xdr:from>
        <xdr:to>
          <xdr:col>2</xdr:col>
          <xdr:colOff>3200400</xdr:colOff>
          <xdr:row>49</xdr:row>
          <xdr:rowOff>38100</xdr:rowOff>
        </xdr:to>
        <xdr:sp macro="" textlink="">
          <xdr:nvSpPr>
            <xdr:cNvPr id="85007" name="Check Box 15" hidden="1">
              <a:extLst>
                <a:ext uri="{63B3BB69-23CF-44E3-9099-C40C66FF867C}">
                  <a14:compatExt spid="_x0000_s85007"/>
                </a:ext>
                <a:ext uri="{FF2B5EF4-FFF2-40B4-BE49-F238E27FC236}">
                  <a16:creationId xmlns:a16="http://schemas.microsoft.com/office/drawing/2014/main" id="{00000000-0008-0000-0200-00000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3022600</xdr:colOff>
          <xdr:row>23</xdr:row>
          <xdr:rowOff>215900</xdr:rowOff>
        </xdr:from>
        <xdr:to>
          <xdr:col>2</xdr:col>
          <xdr:colOff>3200400</xdr:colOff>
          <xdr:row>25</xdr:row>
          <xdr:rowOff>25400</xdr:rowOff>
        </xdr:to>
        <xdr:sp macro="" textlink="">
          <xdr:nvSpPr>
            <xdr:cNvPr id="85033" name="Check Box 41" hidden="1">
              <a:extLst>
                <a:ext uri="{63B3BB69-23CF-44E3-9099-C40C66FF867C}">
                  <a14:compatExt spid="_x0000_s85033"/>
                </a:ext>
                <a:ext uri="{FF2B5EF4-FFF2-40B4-BE49-F238E27FC236}">
                  <a16:creationId xmlns:a16="http://schemas.microsoft.com/office/drawing/2014/main" id="{00000000-0008-0000-0200-00002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3022600</xdr:colOff>
          <xdr:row>24</xdr:row>
          <xdr:rowOff>177800</xdr:rowOff>
        </xdr:from>
        <xdr:to>
          <xdr:col>2</xdr:col>
          <xdr:colOff>3200400</xdr:colOff>
          <xdr:row>26</xdr:row>
          <xdr:rowOff>0</xdr:rowOff>
        </xdr:to>
        <xdr:sp macro="" textlink="">
          <xdr:nvSpPr>
            <xdr:cNvPr id="85034" name="Check Box 42" hidden="1">
              <a:extLst>
                <a:ext uri="{63B3BB69-23CF-44E3-9099-C40C66FF867C}">
                  <a14:compatExt spid="_x0000_s85034"/>
                </a:ext>
                <a:ext uri="{FF2B5EF4-FFF2-40B4-BE49-F238E27FC236}">
                  <a16:creationId xmlns:a16="http://schemas.microsoft.com/office/drawing/2014/main" id="{00000000-0008-0000-0200-00002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3022600</xdr:colOff>
          <xdr:row>26</xdr:row>
          <xdr:rowOff>177800</xdr:rowOff>
        </xdr:from>
        <xdr:to>
          <xdr:col>2</xdr:col>
          <xdr:colOff>3200400</xdr:colOff>
          <xdr:row>27</xdr:row>
          <xdr:rowOff>190500</xdr:rowOff>
        </xdr:to>
        <xdr:sp macro="" textlink="">
          <xdr:nvSpPr>
            <xdr:cNvPr id="85035" name="Check Box 43" hidden="1">
              <a:extLst>
                <a:ext uri="{63B3BB69-23CF-44E3-9099-C40C66FF867C}">
                  <a14:compatExt spid="_x0000_s85035"/>
                </a:ext>
                <a:ext uri="{FF2B5EF4-FFF2-40B4-BE49-F238E27FC236}">
                  <a16:creationId xmlns:a16="http://schemas.microsoft.com/office/drawing/2014/main" id="{00000000-0008-0000-0200-00002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3022600</xdr:colOff>
          <xdr:row>25</xdr:row>
          <xdr:rowOff>177800</xdr:rowOff>
        </xdr:from>
        <xdr:to>
          <xdr:col>2</xdr:col>
          <xdr:colOff>3200400</xdr:colOff>
          <xdr:row>27</xdr:row>
          <xdr:rowOff>0</xdr:rowOff>
        </xdr:to>
        <xdr:sp macro="" textlink="">
          <xdr:nvSpPr>
            <xdr:cNvPr id="85036" name="Check Box 44" hidden="1">
              <a:extLst>
                <a:ext uri="{63B3BB69-23CF-44E3-9099-C40C66FF867C}">
                  <a14:compatExt spid="_x0000_s85036"/>
                </a:ext>
                <a:ext uri="{FF2B5EF4-FFF2-40B4-BE49-F238E27FC236}">
                  <a16:creationId xmlns:a16="http://schemas.microsoft.com/office/drawing/2014/main" id="{00000000-0008-0000-0200-00002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3022600</xdr:colOff>
          <xdr:row>29</xdr:row>
          <xdr:rowOff>254000</xdr:rowOff>
        </xdr:from>
        <xdr:to>
          <xdr:col>2</xdr:col>
          <xdr:colOff>3238500</xdr:colOff>
          <xdr:row>31</xdr:row>
          <xdr:rowOff>50800</xdr:rowOff>
        </xdr:to>
        <xdr:sp macro="" textlink="">
          <xdr:nvSpPr>
            <xdr:cNvPr id="85068" name="Check Box 76" hidden="1">
              <a:extLst>
                <a:ext uri="{63B3BB69-23CF-44E3-9099-C40C66FF867C}">
                  <a14:compatExt spid="_x0000_s85068"/>
                </a:ext>
                <a:ext uri="{FF2B5EF4-FFF2-40B4-BE49-F238E27FC236}">
                  <a16:creationId xmlns:a16="http://schemas.microsoft.com/office/drawing/2014/main" id="{00000000-0008-0000-0200-00004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3009900</xdr:colOff>
          <xdr:row>30</xdr:row>
          <xdr:rowOff>203200</xdr:rowOff>
        </xdr:from>
        <xdr:to>
          <xdr:col>2</xdr:col>
          <xdr:colOff>3225800</xdr:colOff>
          <xdr:row>32</xdr:row>
          <xdr:rowOff>12700</xdr:rowOff>
        </xdr:to>
        <xdr:sp macro="" textlink="">
          <xdr:nvSpPr>
            <xdr:cNvPr id="85069" name="Check Box 77" hidden="1">
              <a:extLst>
                <a:ext uri="{63B3BB69-23CF-44E3-9099-C40C66FF867C}">
                  <a14:compatExt spid="_x0000_s85069"/>
                </a:ext>
                <a:ext uri="{FF2B5EF4-FFF2-40B4-BE49-F238E27FC236}">
                  <a16:creationId xmlns:a16="http://schemas.microsoft.com/office/drawing/2014/main" id="{00000000-0008-0000-0200-00004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3022600</xdr:colOff>
          <xdr:row>31</xdr:row>
          <xdr:rowOff>190500</xdr:rowOff>
        </xdr:from>
        <xdr:to>
          <xdr:col>2</xdr:col>
          <xdr:colOff>3238500</xdr:colOff>
          <xdr:row>33</xdr:row>
          <xdr:rowOff>12700</xdr:rowOff>
        </xdr:to>
        <xdr:sp macro="" textlink="">
          <xdr:nvSpPr>
            <xdr:cNvPr id="85070" name="Check Box 78" hidden="1">
              <a:extLst>
                <a:ext uri="{63B3BB69-23CF-44E3-9099-C40C66FF867C}">
                  <a14:compatExt spid="_x0000_s85070"/>
                </a:ext>
                <a:ext uri="{FF2B5EF4-FFF2-40B4-BE49-F238E27FC236}">
                  <a16:creationId xmlns:a16="http://schemas.microsoft.com/office/drawing/2014/main" id="{00000000-0008-0000-0200-00004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3022600</xdr:colOff>
          <xdr:row>32</xdr:row>
          <xdr:rowOff>177800</xdr:rowOff>
        </xdr:from>
        <xdr:to>
          <xdr:col>2</xdr:col>
          <xdr:colOff>3238500</xdr:colOff>
          <xdr:row>34</xdr:row>
          <xdr:rowOff>12700</xdr:rowOff>
        </xdr:to>
        <xdr:sp macro="" textlink="">
          <xdr:nvSpPr>
            <xdr:cNvPr id="85071" name="Check Box 79" hidden="1">
              <a:extLst>
                <a:ext uri="{63B3BB69-23CF-44E3-9099-C40C66FF867C}">
                  <a14:compatExt spid="_x0000_s85071"/>
                </a:ext>
                <a:ext uri="{FF2B5EF4-FFF2-40B4-BE49-F238E27FC236}">
                  <a16:creationId xmlns:a16="http://schemas.microsoft.com/office/drawing/2014/main" id="{00000000-0008-0000-0200-00004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3035300</xdr:colOff>
          <xdr:row>35</xdr:row>
          <xdr:rowOff>228600</xdr:rowOff>
        </xdr:from>
        <xdr:to>
          <xdr:col>2</xdr:col>
          <xdr:colOff>3225800</xdr:colOff>
          <xdr:row>37</xdr:row>
          <xdr:rowOff>50800</xdr:rowOff>
        </xdr:to>
        <xdr:sp macro="" textlink="">
          <xdr:nvSpPr>
            <xdr:cNvPr id="85076" name="Check Box 84" hidden="1">
              <a:extLst>
                <a:ext uri="{63B3BB69-23CF-44E3-9099-C40C66FF867C}">
                  <a14:compatExt spid="_x0000_s85076"/>
                </a:ext>
                <a:ext uri="{FF2B5EF4-FFF2-40B4-BE49-F238E27FC236}">
                  <a16:creationId xmlns:a16="http://schemas.microsoft.com/office/drawing/2014/main" id="{00000000-0008-0000-0200-00005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3035300</xdr:colOff>
          <xdr:row>36</xdr:row>
          <xdr:rowOff>177800</xdr:rowOff>
        </xdr:from>
        <xdr:to>
          <xdr:col>2</xdr:col>
          <xdr:colOff>3238500</xdr:colOff>
          <xdr:row>38</xdr:row>
          <xdr:rowOff>25400</xdr:rowOff>
        </xdr:to>
        <xdr:sp macro="" textlink="">
          <xdr:nvSpPr>
            <xdr:cNvPr id="85077" name="Check Box 85" hidden="1">
              <a:extLst>
                <a:ext uri="{63B3BB69-23CF-44E3-9099-C40C66FF867C}">
                  <a14:compatExt spid="_x0000_s85077"/>
                </a:ext>
                <a:ext uri="{FF2B5EF4-FFF2-40B4-BE49-F238E27FC236}">
                  <a16:creationId xmlns:a16="http://schemas.microsoft.com/office/drawing/2014/main" id="{00000000-0008-0000-0200-00005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3035300</xdr:colOff>
          <xdr:row>37</xdr:row>
          <xdr:rowOff>177800</xdr:rowOff>
        </xdr:from>
        <xdr:to>
          <xdr:col>2</xdr:col>
          <xdr:colOff>3238500</xdr:colOff>
          <xdr:row>39</xdr:row>
          <xdr:rowOff>25400</xdr:rowOff>
        </xdr:to>
        <xdr:sp macro="" textlink="">
          <xdr:nvSpPr>
            <xdr:cNvPr id="85078" name="Check Box 86" hidden="1">
              <a:extLst>
                <a:ext uri="{63B3BB69-23CF-44E3-9099-C40C66FF867C}">
                  <a14:compatExt spid="_x0000_s85078"/>
                </a:ext>
                <a:ext uri="{FF2B5EF4-FFF2-40B4-BE49-F238E27FC236}">
                  <a16:creationId xmlns:a16="http://schemas.microsoft.com/office/drawing/2014/main" id="{00000000-0008-0000-0200-00005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3035300</xdr:colOff>
          <xdr:row>38</xdr:row>
          <xdr:rowOff>177800</xdr:rowOff>
        </xdr:from>
        <xdr:to>
          <xdr:col>2</xdr:col>
          <xdr:colOff>3238500</xdr:colOff>
          <xdr:row>40</xdr:row>
          <xdr:rowOff>12700</xdr:rowOff>
        </xdr:to>
        <xdr:sp macro="" textlink="">
          <xdr:nvSpPr>
            <xdr:cNvPr id="85079" name="Check Box 87" hidden="1">
              <a:extLst>
                <a:ext uri="{63B3BB69-23CF-44E3-9099-C40C66FF867C}">
                  <a14:compatExt spid="_x0000_s85079"/>
                </a:ext>
                <a:ext uri="{FF2B5EF4-FFF2-40B4-BE49-F238E27FC236}">
                  <a16:creationId xmlns:a16="http://schemas.microsoft.com/office/drawing/2014/main" id="{00000000-0008-0000-0200-00005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3035300</xdr:colOff>
          <xdr:row>41</xdr:row>
          <xdr:rowOff>241300</xdr:rowOff>
        </xdr:from>
        <xdr:to>
          <xdr:col>2</xdr:col>
          <xdr:colOff>3225800</xdr:colOff>
          <xdr:row>43</xdr:row>
          <xdr:rowOff>12700</xdr:rowOff>
        </xdr:to>
        <xdr:sp macro="" textlink="">
          <xdr:nvSpPr>
            <xdr:cNvPr id="85080" name="Check Box 88" hidden="1">
              <a:extLst>
                <a:ext uri="{63B3BB69-23CF-44E3-9099-C40C66FF867C}">
                  <a14:compatExt spid="_x0000_s85080"/>
                </a:ext>
                <a:ext uri="{FF2B5EF4-FFF2-40B4-BE49-F238E27FC236}">
                  <a16:creationId xmlns:a16="http://schemas.microsoft.com/office/drawing/2014/main" id="{00000000-0008-0000-0200-00005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3035300</xdr:colOff>
          <xdr:row>42</xdr:row>
          <xdr:rowOff>190500</xdr:rowOff>
        </xdr:from>
        <xdr:to>
          <xdr:col>2</xdr:col>
          <xdr:colOff>3225800</xdr:colOff>
          <xdr:row>44</xdr:row>
          <xdr:rowOff>12700</xdr:rowOff>
        </xdr:to>
        <xdr:sp macro="" textlink="">
          <xdr:nvSpPr>
            <xdr:cNvPr id="85081" name="Check Box 89" hidden="1">
              <a:extLst>
                <a:ext uri="{63B3BB69-23CF-44E3-9099-C40C66FF867C}">
                  <a14:compatExt spid="_x0000_s85081"/>
                </a:ext>
                <a:ext uri="{FF2B5EF4-FFF2-40B4-BE49-F238E27FC236}">
                  <a16:creationId xmlns:a16="http://schemas.microsoft.com/office/drawing/2014/main" id="{00000000-0008-0000-0200-00005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3035300</xdr:colOff>
          <xdr:row>43</xdr:row>
          <xdr:rowOff>190500</xdr:rowOff>
        </xdr:from>
        <xdr:to>
          <xdr:col>2</xdr:col>
          <xdr:colOff>3225800</xdr:colOff>
          <xdr:row>45</xdr:row>
          <xdr:rowOff>0</xdr:rowOff>
        </xdr:to>
        <xdr:sp macro="" textlink="">
          <xdr:nvSpPr>
            <xdr:cNvPr id="85082" name="Check Box 90" hidden="1">
              <a:extLst>
                <a:ext uri="{63B3BB69-23CF-44E3-9099-C40C66FF867C}">
                  <a14:compatExt spid="_x0000_s85082"/>
                </a:ext>
                <a:ext uri="{FF2B5EF4-FFF2-40B4-BE49-F238E27FC236}">
                  <a16:creationId xmlns:a16="http://schemas.microsoft.com/office/drawing/2014/main" id="{00000000-0008-0000-0200-00005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3035300</xdr:colOff>
          <xdr:row>44</xdr:row>
          <xdr:rowOff>177800</xdr:rowOff>
        </xdr:from>
        <xdr:to>
          <xdr:col>2</xdr:col>
          <xdr:colOff>3225800</xdr:colOff>
          <xdr:row>46</xdr:row>
          <xdr:rowOff>12700</xdr:rowOff>
        </xdr:to>
        <xdr:sp macro="" textlink="">
          <xdr:nvSpPr>
            <xdr:cNvPr id="85083" name="Check Box 91" hidden="1">
              <a:extLst>
                <a:ext uri="{63B3BB69-23CF-44E3-9099-C40C66FF867C}">
                  <a14:compatExt spid="_x0000_s85083"/>
                </a:ext>
                <a:ext uri="{FF2B5EF4-FFF2-40B4-BE49-F238E27FC236}">
                  <a16:creationId xmlns:a16="http://schemas.microsoft.com/office/drawing/2014/main" id="{00000000-0008-0000-0200-00005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3009900</xdr:colOff>
          <xdr:row>50</xdr:row>
          <xdr:rowOff>177800</xdr:rowOff>
        </xdr:from>
        <xdr:to>
          <xdr:col>2</xdr:col>
          <xdr:colOff>3200400</xdr:colOff>
          <xdr:row>52</xdr:row>
          <xdr:rowOff>25400</xdr:rowOff>
        </xdr:to>
        <xdr:sp macro="" textlink="">
          <xdr:nvSpPr>
            <xdr:cNvPr id="85087" name="Check Box 95" hidden="1">
              <a:extLst>
                <a:ext uri="{63B3BB69-23CF-44E3-9099-C40C66FF867C}">
                  <a14:compatExt spid="_x0000_s85087"/>
                </a:ext>
                <a:ext uri="{FF2B5EF4-FFF2-40B4-BE49-F238E27FC236}">
                  <a16:creationId xmlns:a16="http://schemas.microsoft.com/office/drawing/2014/main" id="{00000000-0008-0000-0200-00005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5</xdr:row>
          <xdr:rowOff>228600</xdr:rowOff>
        </xdr:from>
        <xdr:to>
          <xdr:col>6</xdr:col>
          <xdr:colOff>2895600</xdr:colOff>
          <xdr:row>7</xdr:row>
          <xdr:rowOff>12700</xdr:rowOff>
        </xdr:to>
        <xdr:sp macro="" textlink="">
          <xdr:nvSpPr>
            <xdr:cNvPr id="85088" name="Check Box 96" hidden="1">
              <a:extLst>
                <a:ext uri="{63B3BB69-23CF-44E3-9099-C40C66FF867C}">
                  <a14:compatExt spid="_x0000_s85088"/>
                </a:ext>
                <a:ext uri="{FF2B5EF4-FFF2-40B4-BE49-F238E27FC236}">
                  <a16:creationId xmlns:a16="http://schemas.microsoft.com/office/drawing/2014/main" id="{00000000-0008-0000-0200-00006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6</xdr:row>
          <xdr:rowOff>177800</xdr:rowOff>
        </xdr:from>
        <xdr:to>
          <xdr:col>6</xdr:col>
          <xdr:colOff>2882900</xdr:colOff>
          <xdr:row>7</xdr:row>
          <xdr:rowOff>177800</xdr:rowOff>
        </xdr:to>
        <xdr:sp macro="" textlink="">
          <xdr:nvSpPr>
            <xdr:cNvPr id="85089" name="Check Box 97" hidden="1">
              <a:extLst>
                <a:ext uri="{63B3BB69-23CF-44E3-9099-C40C66FF867C}">
                  <a14:compatExt spid="_x0000_s85089"/>
                </a:ext>
                <a:ext uri="{FF2B5EF4-FFF2-40B4-BE49-F238E27FC236}">
                  <a16:creationId xmlns:a16="http://schemas.microsoft.com/office/drawing/2014/main" id="{00000000-0008-0000-0200-00006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7</xdr:row>
          <xdr:rowOff>139700</xdr:rowOff>
        </xdr:from>
        <xdr:to>
          <xdr:col>6</xdr:col>
          <xdr:colOff>2895600</xdr:colOff>
          <xdr:row>8</xdr:row>
          <xdr:rowOff>177800</xdr:rowOff>
        </xdr:to>
        <xdr:sp macro="" textlink="">
          <xdr:nvSpPr>
            <xdr:cNvPr id="85090" name="Check Box 98" hidden="1">
              <a:extLst>
                <a:ext uri="{63B3BB69-23CF-44E3-9099-C40C66FF867C}">
                  <a14:compatExt spid="_x0000_s85090"/>
                </a:ext>
                <a:ext uri="{FF2B5EF4-FFF2-40B4-BE49-F238E27FC236}">
                  <a16:creationId xmlns:a16="http://schemas.microsoft.com/office/drawing/2014/main" id="{00000000-0008-0000-0200-00006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8</xdr:row>
          <xdr:rowOff>139700</xdr:rowOff>
        </xdr:from>
        <xdr:to>
          <xdr:col>6</xdr:col>
          <xdr:colOff>2895600</xdr:colOff>
          <xdr:row>9</xdr:row>
          <xdr:rowOff>177800</xdr:rowOff>
        </xdr:to>
        <xdr:sp macro="" textlink="">
          <xdr:nvSpPr>
            <xdr:cNvPr id="85091" name="Check Box 99" hidden="1">
              <a:extLst>
                <a:ext uri="{63B3BB69-23CF-44E3-9099-C40C66FF867C}">
                  <a14:compatExt spid="_x0000_s85091"/>
                </a:ext>
                <a:ext uri="{FF2B5EF4-FFF2-40B4-BE49-F238E27FC236}">
                  <a16:creationId xmlns:a16="http://schemas.microsoft.com/office/drawing/2014/main" id="{00000000-0008-0000-0200-00006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2705100</xdr:colOff>
          <xdr:row>12</xdr:row>
          <xdr:rowOff>0</xdr:rowOff>
        </xdr:from>
        <xdr:to>
          <xdr:col>6</xdr:col>
          <xdr:colOff>2908300</xdr:colOff>
          <xdr:row>13</xdr:row>
          <xdr:rowOff>25400</xdr:rowOff>
        </xdr:to>
        <xdr:sp macro="" textlink="">
          <xdr:nvSpPr>
            <xdr:cNvPr id="85092" name="Check Box 100" hidden="1">
              <a:extLst>
                <a:ext uri="{63B3BB69-23CF-44E3-9099-C40C66FF867C}">
                  <a14:compatExt spid="_x0000_s85092"/>
                </a:ext>
                <a:ext uri="{FF2B5EF4-FFF2-40B4-BE49-F238E27FC236}">
                  <a16:creationId xmlns:a16="http://schemas.microsoft.com/office/drawing/2014/main" id="{00000000-0008-0000-0200-00006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18</xdr:row>
          <xdr:rowOff>177800</xdr:rowOff>
        </xdr:from>
        <xdr:to>
          <xdr:col>6</xdr:col>
          <xdr:colOff>2908300</xdr:colOff>
          <xdr:row>20</xdr:row>
          <xdr:rowOff>0</xdr:rowOff>
        </xdr:to>
        <xdr:sp macro="" textlink="">
          <xdr:nvSpPr>
            <xdr:cNvPr id="85096" name="Check Box 104" hidden="1">
              <a:extLst>
                <a:ext uri="{63B3BB69-23CF-44E3-9099-C40C66FF867C}">
                  <a14:compatExt spid="_x0000_s85096"/>
                </a:ext>
                <a:ext uri="{FF2B5EF4-FFF2-40B4-BE49-F238E27FC236}">
                  <a16:creationId xmlns:a16="http://schemas.microsoft.com/office/drawing/2014/main" id="{00000000-0008-0000-0200-00006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17</xdr:row>
          <xdr:rowOff>241300</xdr:rowOff>
        </xdr:from>
        <xdr:to>
          <xdr:col>6</xdr:col>
          <xdr:colOff>2908300</xdr:colOff>
          <xdr:row>19</xdr:row>
          <xdr:rowOff>12700</xdr:rowOff>
        </xdr:to>
        <xdr:sp macro="" textlink="">
          <xdr:nvSpPr>
            <xdr:cNvPr id="85097" name="Check Box 105" hidden="1">
              <a:extLst>
                <a:ext uri="{63B3BB69-23CF-44E3-9099-C40C66FF867C}">
                  <a14:compatExt spid="_x0000_s85097"/>
                </a:ext>
                <a:ext uri="{FF2B5EF4-FFF2-40B4-BE49-F238E27FC236}">
                  <a16:creationId xmlns:a16="http://schemas.microsoft.com/office/drawing/2014/main" id="{00000000-0008-0000-0200-00006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19</xdr:row>
          <xdr:rowOff>177800</xdr:rowOff>
        </xdr:from>
        <xdr:to>
          <xdr:col>6</xdr:col>
          <xdr:colOff>2908300</xdr:colOff>
          <xdr:row>20</xdr:row>
          <xdr:rowOff>190500</xdr:rowOff>
        </xdr:to>
        <xdr:sp macro="" textlink="">
          <xdr:nvSpPr>
            <xdr:cNvPr id="85098" name="Check Box 106" hidden="1">
              <a:extLst>
                <a:ext uri="{63B3BB69-23CF-44E3-9099-C40C66FF867C}">
                  <a14:compatExt spid="_x0000_s85098"/>
                </a:ext>
                <a:ext uri="{FF2B5EF4-FFF2-40B4-BE49-F238E27FC236}">
                  <a16:creationId xmlns:a16="http://schemas.microsoft.com/office/drawing/2014/main" id="{00000000-0008-0000-0200-00006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20</xdr:row>
          <xdr:rowOff>152400</xdr:rowOff>
        </xdr:from>
        <xdr:to>
          <xdr:col>6</xdr:col>
          <xdr:colOff>2908300</xdr:colOff>
          <xdr:row>22</xdr:row>
          <xdr:rowOff>0</xdr:rowOff>
        </xdr:to>
        <xdr:sp macro="" textlink="">
          <xdr:nvSpPr>
            <xdr:cNvPr id="85099" name="Check Box 107" hidden="1">
              <a:extLst>
                <a:ext uri="{63B3BB69-23CF-44E3-9099-C40C66FF867C}">
                  <a14:compatExt spid="_x0000_s85099"/>
                </a:ext>
                <a:ext uri="{FF2B5EF4-FFF2-40B4-BE49-F238E27FC236}">
                  <a16:creationId xmlns:a16="http://schemas.microsoft.com/office/drawing/2014/main" id="{00000000-0008-0000-0200-00006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23</xdr:row>
          <xdr:rowOff>215900</xdr:rowOff>
        </xdr:from>
        <xdr:to>
          <xdr:col>6</xdr:col>
          <xdr:colOff>2895600</xdr:colOff>
          <xdr:row>25</xdr:row>
          <xdr:rowOff>25400</xdr:rowOff>
        </xdr:to>
        <xdr:sp macro="" textlink="">
          <xdr:nvSpPr>
            <xdr:cNvPr id="85100" name="Check Box 108" hidden="1">
              <a:extLst>
                <a:ext uri="{63B3BB69-23CF-44E3-9099-C40C66FF867C}">
                  <a14:compatExt spid="_x0000_s85100"/>
                </a:ext>
                <a:ext uri="{FF2B5EF4-FFF2-40B4-BE49-F238E27FC236}">
                  <a16:creationId xmlns:a16="http://schemas.microsoft.com/office/drawing/2014/main" id="{00000000-0008-0000-0200-00006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24</xdr:row>
          <xdr:rowOff>177800</xdr:rowOff>
        </xdr:from>
        <xdr:to>
          <xdr:col>6</xdr:col>
          <xdr:colOff>2895600</xdr:colOff>
          <xdr:row>26</xdr:row>
          <xdr:rowOff>0</xdr:rowOff>
        </xdr:to>
        <xdr:sp macro="" textlink="">
          <xdr:nvSpPr>
            <xdr:cNvPr id="85101" name="Check Box 109" hidden="1">
              <a:extLst>
                <a:ext uri="{63B3BB69-23CF-44E3-9099-C40C66FF867C}">
                  <a14:compatExt spid="_x0000_s85101"/>
                </a:ext>
                <a:ext uri="{FF2B5EF4-FFF2-40B4-BE49-F238E27FC236}">
                  <a16:creationId xmlns:a16="http://schemas.microsoft.com/office/drawing/2014/main" id="{00000000-0008-0000-0200-00006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25</xdr:row>
          <xdr:rowOff>177800</xdr:rowOff>
        </xdr:from>
        <xdr:to>
          <xdr:col>6</xdr:col>
          <xdr:colOff>2882900</xdr:colOff>
          <xdr:row>26</xdr:row>
          <xdr:rowOff>190500</xdr:rowOff>
        </xdr:to>
        <xdr:sp macro="" textlink="">
          <xdr:nvSpPr>
            <xdr:cNvPr id="85102" name="Check Box 110" hidden="1">
              <a:extLst>
                <a:ext uri="{63B3BB69-23CF-44E3-9099-C40C66FF867C}">
                  <a14:compatExt spid="_x0000_s85102"/>
                </a:ext>
                <a:ext uri="{FF2B5EF4-FFF2-40B4-BE49-F238E27FC236}">
                  <a16:creationId xmlns:a16="http://schemas.microsoft.com/office/drawing/2014/main" id="{00000000-0008-0000-0200-00006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26</xdr:row>
          <xdr:rowOff>139700</xdr:rowOff>
        </xdr:from>
        <xdr:to>
          <xdr:col>6</xdr:col>
          <xdr:colOff>2882900</xdr:colOff>
          <xdr:row>27</xdr:row>
          <xdr:rowOff>190500</xdr:rowOff>
        </xdr:to>
        <xdr:sp macro="" textlink="">
          <xdr:nvSpPr>
            <xdr:cNvPr id="85103" name="Check Box 111" hidden="1">
              <a:extLst>
                <a:ext uri="{63B3BB69-23CF-44E3-9099-C40C66FF867C}">
                  <a14:compatExt spid="_x0000_s85103"/>
                </a:ext>
                <a:ext uri="{FF2B5EF4-FFF2-40B4-BE49-F238E27FC236}">
                  <a16:creationId xmlns:a16="http://schemas.microsoft.com/office/drawing/2014/main" id="{00000000-0008-0000-0200-00006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2679700</xdr:colOff>
          <xdr:row>30</xdr:row>
          <xdr:rowOff>12700</xdr:rowOff>
        </xdr:from>
        <xdr:to>
          <xdr:col>6</xdr:col>
          <xdr:colOff>2882900</xdr:colOff>
          <xdr:row>31</xdr:row>
          <xdr:rowOff>25400</xdr:rowOff>
        </xdr:to>
        <xdr:sp macro="" textlink="">
          <xdr:nvSpPr>
            <xdr:cNvPr id="85104" name="Check Box 112" hidden="1">
              <a:extLst>
                <a:ext uri="{63B3BB69-23CF-44E3-9099-C40C66FF867C}">
                  <a14:compatExt spid="_x0000_s85104"/>
                </a:ext>
                <a:ext uri="{FF2B5EF4-FFF2-40B4-BE49-F238E27FC236}">
                  <a16:creationId xmlns:a16="http://schemas.microsoft.com/office/drawing/2014/main" id="{00000000-0008-0000-0200-00007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2679700</xdr:colOff>
          <xdr:row>30</xdr:row>
          <xdr:rowOff>177800</xdr:rowOff>
        </xdr:from>
        <xdr:to>
          <xdr:col>6</xdr:col>
          <xdr:colOff>2882900</xdr:colOff>
          <xdr:row>32</xdr:row>
          <xdr:rowOff>0</xdr:rowOff>
        </xdr:to>
        <xdr:sp macro="" textlink="">
          <xdr:nvSpPr>
            <xdr:cNvPr id="85105" name="Check Box 113" hidden="1">
              <a:extLst>
                <a:ext uri="{63B3BB69-23CF-44E3-9099-C40C66FF867C}">
                  <a14:compatExt spid="_x0000_s85105"/>
                </a:ext>
                <a:ext uri="{FF2B5EF4-FFF2-40B4-BE49-F238E27FC236}">
                  <a16:creationId xmlns:a16="http://schemas.microsoft.com/office/drawing/2014/main" id="{00000000-0008-0000-0200-00007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2679700</xdr:colOff>
          <xdr:row>31</xdr:row>
          <xdr:rowOff>190500</xdr:rowOff>
        </xdr:from>
        <xdr:to>
          <xdr:col>6</xdr:col>
          <xdr:colOff>2882900</xdr:colOff>
          <xdr:row>33</xdr:row>
          <xdr:rowOff>25400</xdr:rowOff>
        </xdr:to>
        <xdr:sp macro="" textlink="">
          <xdr:nvSpPr>
            <xdr:cNvPr id="85106" name="Check Box 114" hidden="1">
              <a:extLst>
                <a:ext uri="{63B3BB69-23CF-44E3-9099-C40C66FF867C}">
                  <a14:compatExt spid="_x0000_s85106"/>
                </a:ext>
                <a:ext uri="{FF2B5EF4-FFF2-40B4-BE49-F238E27FC236}">
                  <a16:creationId xmlns:a16="http://schemas.microsoft.com/office/drawing/2014/main" id="{00000000-0008-0000-0200-00007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2679700</xdr:colOff>
          <xdr:row>32</xdr:row>
          <xdr:rowOff>177800</xdr:rowOff>
        </xdr:from>
        <xdr:to>
          <xdr:col>6</xdr:col>
          <xdr:colOff>2882900</xdr:colOff>
          <xdr:row>34</xdr:row>
          <xdr:rowOff>12700</xdr:rowOff>
        </xdr:to>
        <xdr:sp macro="" textlink="">
          <xdr:nvSpPr>
            <xdr:cNvPr id="85107" name="Check Box 115" hidden="1">
              <a:extLst>
                <a:ext uri="{63B3BB69-23CF-44E3-9099-C40C66FF867C}">
                  <a14:compatExt spid="_x0000_s85107"/>
                </a:ext>
                <a:ext uri="{FF2B5EF4-FFF2-40B4-BE49-F238E27FC236}">
                  <a16:creationId xmlns:a16="http://schemas.microsoft.com/office/drawing/2014/main" id="{00000000-0008-0000-0200-00007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2679700</xdr:colOff>
          <xdr:row>36</xdr:row>
          <xdr:rowOff>0</xdr:rowOff>
        </xdr:from>
        <xdr:to>
          <xdr:col>6</xdr:col>
          <xdr:colOff>2882900</xdr:colOff>
          <xdr:row>37</xdr:row>
          <xdr:rowOff>25400</xdr:rowOff>
        </xdr:to>
        <xdr:sp macro="" textlink="">
          <xdr:nvSpPr>
            <xdr:cNvPr id="85108" name="Check Box 116" hidden="1">
              <a:extLst>
                <a:ext uri="{63B3BB69-23CF-44E3-9099-C40C66FF867C}">
                  <a14:compatExt spid="_x0000_s85108"/>
                </a:ext>
                <a:ext uri="{FF2B5EF4-FFF2-40B4-BE49-F238E27FC236}">
                  <a16:creationId xmlns:a16="http://schemas.microsoft.com/office/drawing/2014/main" id="{00000000-0008-0000-0200-00007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2679700</xdr:colOff>
          <xdr:row>36</xdr:row>
          <xdr:rowOff>177800</xdr:rowOff>
        </xdr:from>
        <xdr:to>
          <xdr:col>6</xdr:col>
          <xdr:colOff>2882900</xdr:colOff>
          <xdr:row>37</xdr:row>
          <xdr:rowOff>190500</xdr:rowOff>
        </xdr:to>
        <xdr:sp macro="" textlink="">
          <xdr:nvSpPr>
            <xdr:cNvPr id="85109" name="Check Box 117" hidden="1">
              <a:extLst>
                <a:ext uri="{63B3BB69-23CF-44E3-9099-C40C66FF867C}">
                  <a14:compatExt spid="_x0000_s85109"/>
                </a:ext>
                <a:ext uri="{FF2B5EF4-FFF2-40B4-BE49-F238E27FC236}">
                  <a16:creationId xmlns:a16="http://schemas.microsoft.com/office/drawing/2014/main" id="{00000000-0008-0000-0200-00007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2679700</xdr:colOff>
          <xdr:row>37</xdr:row>
          <xdr:rowOff>177800</xdr:rowOff>
        </xdr:from>
        <xdr:to>
          <xdr:col>6</xdr:col>
          <xdr:colOff>2882900</xdr:colOff>
          <xdr:row>38</xdr:row>
          <xdr:rowOff>177800</xdr:rowOff>
        </xdr:to>
        <xdr:sp macro="" textlink="">
          <xdr:nvSpPr>
            <xdr:cNvPr id="85110" name="Check Box 118" hidden="1">
              <a:extLst>
                <a:ext uri="{63B3BB69-23CF-44E3-9099-C40C66FF867C}">
                  <a14:compatExt spid="_x0000_s85110"/>
                </a:ext>
                <a:ext uri="{FF2B5EF4-FFF2-40B4-BE49-F238E27FC236}">
                  <a16:creationId xmlns:a16="http://schemas.microsoft.com/office/drawing/2014/main" id="{00000000-0008-0000-0200-00007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2679700</xdr:colOff>
          <xdr:row>38</xdr:row>
          <xdr:rowOff>127000</xdr:rowOff>
        </xdr:from>
        <xdr:to>
          <xdr:col>6</xdr:col>
          <xdr:colOff>2882900</xdr:colOff>
          <xdr:row>39</xdr:row>
          <xdr:rowOff>190500</xdr:rowOff>
        </xdr:to>
        <xdr:sp macro="" textlink="">
          <xdr:nvSpPr>
            <xdr:cNvPr id="85111" name="Check Box 119" hidden="1">
              <a:extLst>
                <a:ext uri="{63B3BB69-23CF-44E3-9099-C40C66FF867C}">
                  <a14:compatExt spid="_x0000_s85111"/>
                </a:ext>
                <a:ext uri="{FF2B5EF4-FFF2-40B4-BE49-F238E27FC236}">
                  <a16:creationId xmlns:a16="http://schemas.microsoft.com/office/drawing/2014/main" id="{00000000-0008-0000-0200-00007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3019425</xdr:colOff>
          <xdr:row>5</xdr:row>
          <xdr:rowOff>238125</xdr:rowOff>
        </xdr:from>
        <xdr:to>
          <xdr:col>2</xdr:col>
          <xdr:colOff>3200400</xdr:colOff>
          <xdr:row>10</xdr:row>
          <xdr:rowOff>28575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11274425" y="1987903"/>
              <a:ext cx="180975" cy="834672"/>
              <a:chOff x="10247219" y="1907812"/>
              <a:chExt cx="180975" cy="855013"/>
            </a:xfrm>
          </xdr:grpSpPr>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0200-0000014C0100}"/>
                  </a:ext>
                </a:extLst>
              </xdr:cNvPr>
              <xdr:cNvSpPr/>
            </xdr:nvSpPr>
            <xdr:spPr bwMode="auto">
              <a:xfrm>
                <a:off x="10247219" y="1907812"/>
                <a:ext cx="180975" cy="21963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0200-0000024C0100}"/>
                  </a:ext>
                </a:extLst>
              </xdr:cNvPr>
              <xdr:cNvSpPr/>
            </xdr:nvSpPr>
            <xdr:spPr bwMode="auto">
              <a:xfrm>
                <a:off x="10247219" y="2106706"/>
                <a:ext cx="180975" cy="22243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0200-0000034C0100}"/>
                  </a:ext>
                </a:extLst>
              </xdr:cNvPr>
              <xdr:cNvSpPr/>
            </xdr:nvSpPr>
            <xdr:spPr bwMode="auto">
              <a:xfrm>
                <a:off x="10247219" y="2308412"/>
                <a:ext cx="180975" cy="22243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85112" name="Check Box 120" hidden="1">
                <a:extLst>
                  <a:ext uri="{63B3BB69-23CF-44E3-9099-C40C66FF867C}">
                    <a14:compatExt spid="_x0000_s85112"/>
                  </a:ext>
                  <a:ext uri="{FF2B5EF4-FFF2-40B4-BE49-F238E27FC236}">
                    <a16:creationId xmlns:a16="http://schemas.microsoft.com/office/drawing/2014/main" id="{00000000-0008-0000-0200-0000784C0100}"/>
                  </a:ext>
                </a:extLst>
              </xdr:cNvPr>
              <xdr:cNvSpPr/>
            </xdr:nvSpPr>
            <xdr:spPr bwMode="auto">
              <a:xfrm>
                <a:off x="10247219" y="2510138"/>
                <a:ext cx="180975" cy="25268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3022600</xdr:colOff>
          <xdr:row>24</xdr:row>
          <xdr:rowOff>177800</xdr:rowOff>
        </xdr:from>
        <xdr:to>
          <xdr:col>2</xdr:col>
          <xdr:colOff>3200400</xdr:colOff>
          <xdr:row>26</xdr:row>
          <xdr:rowOff>0</xdr:rowOff>
        </xdr:to>
        <xdr:sp macro="" textlink="">
          <xdr:nvSpPr>
            <xdr:cNvPr id="85113" name="Check Box 121" hidden="1">
              <a:extLst>
                <a:ext uri="{63B3BB69-23CF-44E3-9099-C40C66FF867C}">
                  <a14:compatExt spid="_x0000_s85113"/>
                </a:ext>
                <a:ext uri="{FF2B5EF4-FFF2-40B4-BE49-F238E27FC236}">
                  <a16:creationId xmlns:a16="http://schemas.microsoft.com/office/drawing/2014/main" id="{00000000-0008-0000-0200-00007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3022600</xdr:colOff>
          <xdr:row>25</xdr:row>
          <xdr:rowOff>177800</xdr:rowOff>
        </xdr:from>
        <xdr:to>
          <xdr:col>2</xdr:col>
          <xdr:colOff>3200400</xdr:colOff>
          <xdr:row>27</xdr:row>
          <xdr:rowOff>0</xdr:rowOff>
        </xdr:to>
        <xdr:sp macro="" textlink="">
          <xdr:nvSpPr>
            <xdr:cNvPr id="85114" name="Check Box 122" hidden="1">
              <a:extLst>
                <a:ext uri="{63B3BB69-23CF-44E3-9099-C40C66FF867C}">
                  <a14:compatExt spid="_x0000_s85114"/>
                </a:ext>
                <a:ext uri="{FF2B5EF4-FFF2-40B4-BE49-F238E27FC236}">
                  <a16:creationId xmlns:a16="http://schemas.microsoft.com/office/drawing/2014/main" id="{00000000-0008-0000-0200-00007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3022600</xdr:colOff>
          <xdr:row>25</xdr:row>
          <xdr:rowOff>177800</xdr:rowOff>
        </xdr:from>
        <xdr:to>
          <xdr:col>2</xdr:col>
          <xdr:colOff>3200400</xdr:colOff>
          <xdr:row>26</xdr:row>
          <xdr:rowOff>190500</xdr:rowOff>
        </xdr:to>
        <xdr:sp macro="" textlink="">
          <xdr:nvSpPr>
            <xdr:cNvPr id="85115" name="Check Box 123" hidden="1">
              <a:extLst>
                <a:ext uri="{63B3BB69-23CF-44E3-9099-C40C66FF867C}">
                  <a14:compatExt spid="_x0000_s85115"/>
                </a:ext>
                <a:ext uri="{FF2B5EF4-FFF2-40B4-BE49-F238E27FC236}">
                  <a16:creationId xmlns:a16="http://schemas.microsoft.com/office/drawing/2014/main" id="{00000000-0008-0000-0200-00007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3022600</xdr:colOff>
          <xdr:row>24</xdr:row>
          <xdr:rowOff>177800</xdr:rowOff>
        </xdr:from>
        <xdr:to>
          <xdr:col>2</xdr:col>
          <xdr:colOff>3200400</xdr:colOff>
          <xdr:row>26</xdr:row>
          <xdr:rowOff>0</xdr:rowOff>
        </xdr:to>
        <xdr:sp macro="" textlink="">
          <xdr:nvSpPr>
            <xdr:cNvPr id="85116" name="Check Box 124" hidden="1">
              <a:extLst>
                <a:ext uri="{63B3BB69-23CF-44E3-9099-C40C66FF867C}">
                  <a14:compatExt spid="_x0000_s85116"/>
                </a:ext>
                <a:ext uri="{FF2B5EF4-FFF2-40B4-BE49-F238E27FC236}">
                  <a16:creationId xmlns:a16="http://schemas.microsoft.com/office/drawing/2014/main" id="{00000000-0008-0000-0200-00007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3022600</xdr:colOff>
          <xdr:row>26</xdr:row>
          <xdr:rowOff>177800</xdr:rowOff>
        </xdr:from>
        <xdr:to>
          <xdr:col>2</xdr:col>
          <xdr:colOff>3200400</xdr:colOff>
          <xdr:row>27</xdr:row>
          <xdr:rowOff>190500</xdr:rowOff>
        </xdr:to>
        <xdr:sp macro="" textlink="">
          <xdr:nvSpPr>
            <xdr:cNvPr id="85117" name="Check Box 125" hidden="1">
              <a:extLst>
                <a:ext uri="{63B3BB69-23CF-44E3-9099-C40C66FF867C}">
                  <a14:compatExt spid="_x0000_s85117"/>
                </a:ext>
                <a:ext uri="{FF2B5EF4-FFF2-40B4-BE49-F238E27FC236}">
                  <a16:creationId xmlns:a16="http://schemas.microsoft.com/office/drawing/2014/main" id="{00000000-0008-0000-0200-00007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3022600</xdr:colOff>
          <xdr:row>25</xdr:row>
          <xdr:rowOff>177800</xdr:rowOff>
        </xdr:from>
        <xdr:to>
          <xdr:col>2</xdr:col>
          <xdr:colOff>3200400</xdr:colOff>
          <xdr:row>27</xdr:row>
          <xdr:rowOff>0</xdr:rowOff>
        </xdr:to>
        <xdr:sp macro="" textlink="">
          <xdr:nvSpPr>
            <xdr:cNvPr id="85118" name="Check Box 126" hidden="1">
              <a:extLst>
                <a:ext uri="{63B3BB69-23CF-44E3-9099-C40C66FF867C}">
                  <a14:compatExt spid="_x0000_s85118"/>
                </a:ext>
                <a:ext uri="{FF2B5EF4-FFF2-40B4-BE49-F238E27FC236}">
                  <a16:creationId xmlns:a16="http://schemas.microsoft.com/office/drawing/2014/main" id="{00000000-0008-0000-0200-00007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3022600</xdr:colOff>
          <xdr:row>25</xdr:row>
          <xdr:rowOff>177800</xdr:rowOff>
        </xdr:from>
        <xdr:to>
          <xdr:col>2</xdr:col>
          <xdr:colOff>3200400</xdr:colOff>
          <xdr:row>26</xdr:row>
          <xdr:rowOff>190500</xdr:rowOff>
        </xdr:to>
        <xdr:sp macro="" textlink="">
          <xdr:nvSpPr>
            <xdr:cNvPr id="85119" name="Check Box 127" hidden="1">
              <a:extLst>
                <a:ext uri="{63B3BB69-23CF-44E3-9099-C40C66FF867C}">
                  <a14:compatExt spid="_x0000_s85119"/>
                </a:ext>
                <a:ext uri="{FF2B5EF4-FFF2-40B4-BE49-F238E27FC236}">
                  <a16:creationId xmlns:a16="http://schemas.microsoft.com/office/drawing/2014/main" id="{00000000-0008-0000-0200-00007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3022600</xdr:colOff>
          <xdr:row>26</xdr:row>
          <xdr:rowOff>177800</xdr:rowOff>
        </xdr:from>
        <xdr:to>
          <xdr:col>2</xdr:col>
          <xdr:colOff>3200400</xdr:colOff>
          <xdr:row>27</xdr:row>
          <xdr:rowOff>190500</xdr:rowOff>
        </xdr:to>
        <xdr:sp macro="" textlink="">
          <xdr:nvSpPr>
            <xdr:cNvPr id="85120" name="Check Box 128" hidden="1">
              <a:extLst>
                <a:ext uri="{63B3BB69-23CF-44E3-9099-C40C66FF867C}">
                  <a14:compatExt spid="_x0000_s85120"/>
                </a:ext>
                <a:ext uri="{FF2B5EF4-FFF2-40B4-BE49-F238E27FC236}">
                  <a16:creationId xmlns:a16="http://schemas.microsoft.com/office/drawing/2014/main" id="{00000000-0008-0000-0200-00008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3035300</xdr:colOff>
          <xdr:row>43</xdr:row>
          <xdr:rowOff>190500</xdr:rowOff>
        </xdr:from>
        <xdr:to>
          <xdr:col>2</xdr:col>
          <xdr:colOff>3225800</xdr:colOff>
          <xdr:row>45</xdr:row>
          <xdr:rowOff>0</xdr:rowOff>
        </xdr:to>
        <xdr:sp macro="" textlink="">
          <xdr:nvSpPr>
            <xdr:cNvPr id="85121" name="Check Box 129" hidden="1">
              <a:extLst>
                <a:ext uri="{63B3BB69-23CF-44E3-9099-C40C66FF867C}">
                  <a14:compatExt spid="_x0000_s85121"/>
                </a:ext>
                <a:ext uri="{FF2B5EF4-FFF2-40B4-BE49-F238E27FC236}">
                  <a16:creationId xmlns:a16="http://schemas.microsoft.com/office/drawing/2014/main" id="{00000000-0008-0000-0200-00008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3035300</xdr:colOff>
          <xdr:row>44</xdr:row>
          <xdr:rowOff>177800</xdr:rowOff>
        </xdr:from>
        <xdr:to>
          <xdr:col>2</xdr:col>
          <xdr:colOff>3225800</xdr:colOff>
          <xdr:row>46</xdr:row>
          <xdr:rowOff>12700</xdr:rowOff>
        </xdr:to>
        <xdr:sp macro="" textlink="">
          <xdr:nvSpPr>
            <xdr:cNvPr id="85122" name="Check Box 130" hidden="1">
              <a:extLst>
                <a:ext uri="{63B3BB69-23CF-44E3-9099-C40C66FF867C}">
                  <a14:compatExt spid="_x0000_s85122"/>
                </a:ext>
                <a:ext uri="{FF2B5EF4-FFF2-40B4-BE49-F238E27FC236}">
                  <a16:creationId xmlns:a16="http://schemas.microsoft.com/office/drawing/2014/main" id="{00000000-0008-0000-0200-00008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2705100</xdr:colOff>
          <xdr:row>12</xdr:row>
          <xdr:rowOff>190500</xdr:rowOff>
        </xdr:from>
        <xdr:to>
          <xdr:col>6</xdr:col>
          <xdr:colOff>2908300</xdr:colOff>
          <xdr:row>14</xdr:row>
          <xdr:rowOff>12700</xdr:rowOff>
        </xdr:to>
        <xdr:sp macro="" textlink="">
          <xdr:nvSpPr>
            <xdr:cNvPr id="85124" name="Check Box 132" hidden="1">
              <a:extLst>
                <a:ext uri="{63B3BB69-23CF-44E3-9099-C40C66FF867C}">
                  <a14:compatExt spid="_x0000_s85124"/>
                </a:ext>
                <a:ext uri="{FF2B5EF4-FFF2-40B4-BE49-F238E27FC236}">
                  <a16:creationId xmlns:a16="http://schemas.microsoft.com/office/drawing/2014/main" id="{00000000-0008-0000-0200-00008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2705100</xdr:colOff>
          <xdr:row>14</xdr:row>
          <xdr:rowOff>12700</xdr:rowOff>
        </xdr:from>
        <xdr:to>
          <xdr:col>6</xdr:col>
          <xdr:colOff>2908300</xdr:colOff>
          <xdr:row>15</xdr:row>
          <xdr:rowOff>25400</xdr:rowOff>
        </xdr:to>
        <xdr:sp macro="" textlink="">
          <xdr:nvSpPr>
            <xdr:cNvPr id="85134" name="Check Box 142" hidden="1">
              <a:extLst>
                <a:ext uri="{63B3BB69-23CF-44E3-9099-C40C66FF867C}">
                  <a14:compatExt spid="_x0000_s85134"/>
                </a:ext>
                <a:ext uri="{FF2B5EF4-FFF2-40B4-BE49-F238E27FC236}">
                  <a16:creationId xmlns:a16="http://schemas.microsoft.com/office/drawing/2014/main" id="{00000000-0008-0000-0200-00008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2705100</xdr:colOff>
          <xdr:row>14</xdr:row>
          <xdr:rowOff>139700</xdr:rowOff>
        </xdr:from>
        <xdr:to>
          <xdr:col>6</xdr:col>
          <xdr:colOff>2908300</xdr:colOff>
          <xdr:row>16</xdr:row>
          <xdr:rowOff>0</xdr:rowOff>
        </xdr:to>
        <xdr:sp macro="" textlink="">
          <xdr:nvSpPr>
            <xdr:cNvPr id="85136" name="Check Box 144" hidden="1">
              <a:extLst>
                <a:ext uri="{63B3BB69-23CF-44E3-9099-C40C66FF867C}">
                  <a14:compatExt spid="_x0000_s85136"/>
                </a:ext>
                <a:ext uri="{FF2B5EF4-FFF2-40B4-BE49-F238E27FC236}">
                  <a16:creationId xmlns:a16="http://schemas.microsoft.com/office/drawing/2014/main" id="{00000000-0008-0000-0200-00009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41</xdr:row>
          <xdr:rowOff>241300</xdr:rowOff>
        </xdr:from>
        <xdr:to>
          <xdr:col>6</xdr:col>
          <xdr:colOff>2895600</xdr:colOff>
          <xdr:row>43</xdr:row>
          <xdr:rowOff>0</xdr:rowOff>
        </xdr:to>
        <xdr:sp macro="" textlink="">
          <xdr:nvSpPr>
            <xdr:cNvPr id="85137" name="Check Box 145" hidden="1">
              <a:extLst>
                <a:ext uri="{63B3BB69-23CF-44E3-9099-C40C66FF867C}">
                  <a14:compatExt spid="_x0000_s85137"/>
                </a:ext>
                <a:ext uri="{FF2B5EF4-FFF2-40B4-BE49-F238E27FC236}">
                  <a16:creationId xmlns:a16="http://schemas.microsoft.com/office/drawing/2014/main" id="{00000000-0008-0000-0200-00009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43</xdr:row>
          <xdr:rowOff>0</xdr:rowOff>
        </xdr:from>
        <xdr:to>
          <xdr:col>6</xdr:col>
          <xdr:colOff>2870200</xdr:colOff>
          <xdr:row>43</xdr:row>
          <xdr:rowOff>177800</xdr:rowOff>
        </xdr:to>
        <xdr:sp macro="" textlink="">
          <xdr:nvSpPr>
            <xdr:cNvPr id="85138" name="Check Box 146" hidden="1">
              <a:extLst>
                <a:ext uri="{63B3BB69-23CF-44E3-9099-C40C66FF867C}">
                  <a14:compatExt spid="_x0000_s85138"/>
                </a:ext>
                <a:ext uri="{FF2B5EF4-FFF2-40B4-BE49-F238E27FC236}">
                  <a16:creationId xmlns:a16="http://schemas.microsoft.com/office/drawing/2014/main" id="{00000000-0008-0000-0200-00009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44</xdr:row>
          <xdr:rowOff>25400</xdr:rowOff>
        </xdr:from>
        <xdr:to>
          <xdr:col>7</xdr:col>
          <xdr:colOff>12700</xdr:colOff>
          <xdr:row>44</xdr:row>
          <xdr:rowOff>177800</xdr:rowOff>
        </xdr:to>
        <xdr:sp macro="" textlink="">
          <xdr:nvSpPr>
            <xdr:cNvPr id="85139" name="Check Box 147" hidden="1">
              <a:extLst>
                <a:ext uri="{63B3BB69-23CF-44E3-9099-C40C66FF867C}">
                  <a14:compatExt spid="_x0000_s85139"/>
                </a:ext>
                <a:ext uri="{FF2B5EF4-FFF2-40B4-BE49-F238E27FC236}">
                  <a16:creationId xmlns:a16="http://schemas.microsoft.com/office/drawing/2014/main" id="{00000000-0008-0000-0200-00009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45</xdr:row>
          <xdr:rowOff>12700</xdr:rowOff>
        </xdr:from>
        <xdr:to>
          <xdr:col>6</xdr:col>
          <xdr:colOff>2895600</xdr:colOff>
          <xdr:row>45</xdr:row>
          <xdr:rowOff>190500</xdr:rowOff>
        </xdr:to>
        <xdr:sp macro="" textlink="">
          <xdr:nvSpPr>
            <xdr:cNvPr id="85140" name="Check Box 148" hidden="1">
              <a:extLst>
                <a:ext uri="{63B3BB69-23CF-44E3-9099-C40C66FF867C}">
                  <a14:compatExt spid="_x0000_s85140"/>
                </a:ext>
                <a:ext uri="{FF2B5EF4-FFF2-40B4-BE49-F238E27FC236}">
                  <a16:creationId xmlns:a16="http://schemas.microsoft.com/office/drawing/2014/main" id="{00000000-0008-0000-0200-00009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47</xdr:row>
          <xdr:rowOff>190500</xdr:rowOff>
        </xdr:from>
        <xdr:to>
          <xdr:col>7</xdr:col>
          <xdr:colOff>38100</xdr:colOff>
          <xdr:row>49</xdr:row>
          <xdr:rowOff>25400</xdr:rowOff>
        </xdr:to>
        <xdr:sp macro="" textlink="">
          <xdr:nvSpPr>
            <xdr:cNvPr id="85141" name="Check Box 149" hidden="1">
              <a:extLst>
                <a:ext uri="{63B3BB69-23CF-44E3-9099-C40C66FF867C}">
                  <a14:compatExt spid="_x0000_s85141"/>
                </a:ext>
                <a:ext uri="{FF2B5EF4-FFF2-40B4-BE49-F238E27FC236}">
                  <a16:creationId xmlns:a16="http://schemas.microsoft.com/office/drawing/2014/main" id="{00000000-0008-0000-0200-00009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49</xdr:row>
          <xdr:rowOff>38100</xdr:rowOff>
        </xdr:from>
        <xdr:to>
          <xdr:col>6</xdr:col>
          <xdr:colOff>2882900</xdr:colOff>
          <xdr:row>49</xdr:row>
          <xdr:rowOff>190500</xdr:rowOff>
        </xdr:to>
        <xdr:sp macro="" textlink="">
          <xdr:nvSpPr>
            <xdr:cNvPr id="85142" name="Check Box 150" hidden="1">
              <a:extLst>
                <a:ext uri="{63B3BB69-23CF-44E3-9099-C40C66FF867C}">
                  <a14:compatExt spid="_x0000_s85142"/>
                </a:ext>
                <a:ext uri="{FF2B5EF4-FFF2-40B4-BE49-F238E27FC236}">
                  <a16:creationId xmlns:a16="http://schemas.microsoft.com/office/drawing/2014/main" id="{00000000-0008-0000-0200-00009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50</xdr:row>
          <xdr:rowOff>25400</xdr:rowOff>
        </xdr:from>
        <xdr:to>
          <xdr:col>6</xdr:col>
          <xdr:colOff>2895600</xdr:colOff>
          <xdr:row>50</xdr:row>
          <xdr:rowOff>190500</xdr:rowOff>
        </xdr:to>
        <xdr:sp macro="" textlink="">
          <xdr:nvSpPr>
            <xdr:cNvPr id="85143" name="Check Box 151" hidden="1">
              <a:extLst>
                <a:ext uri="{63B3BB69-23CF-44E3-9099-C40C66FF867C}">
                  <a14:compatExt spid="_x0000_s85143"/>
                </a:ext>
                <a:ext uri="{FF2B5EF4-FFF2-40B4-BE49-F238E27FC236}">
                  <a16:creationId xmlns:a16="http://schemas.microsoft.com/office/drawing/2014/main" id="{00000000-0008-0000-0200-00009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2692400</xdr:colOff>
          <xdr:row>51</xdr:row>
          <xdr:rowOff>25400</xdr:rowOff>
        </xdr:from>
        <xdr:to>
          <xdr:col>7</xdr:col>
          <xdr:colOff>0</xdr:colOff>
          <xdr:row>51</xdr:row>
          <xdr:rowOff>152400</xdr:rowOff>
        </xdr:to>
        <xdr:sp macro="" textlink="">
          <xdr:nvSpPr>
            <xdr:cNvPr id="85144" name="Check Box 152" hidden="1">
              <a:extLst>
                <a:ext uri="{63B3BB69-23CF-44E3-9099-C40C66FF867C}">
                  <a14:compatExt spid="_x0000_s85144"/>
                </a:ext>
                <a:ext uri="{FF2B5EF4-FFF2-40B4-BE49-F238E27FC236}">
                  <a16:creationId xmlns:a16="http://schemas.microsoft.com/office/drawing/2014/main" id="{00000000-0008-0000-0200-00009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495300</xdr:colOff>
          <xdr:row>16</xdr:row>
          <xdr:rowOff>241300</xdr:rowOff>
        </xdr:from>
        <xdr:to>
          <xdr:col>3</xdr:col>
          <xdr:colOff>152400</xdr:colOff>
          <xdr:row>17</xdr:row>
          <xdr:rowOff>215900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5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14</xdr:row>
          <xdr:rowOff>25400</xdr:rowOff>
        </xdr:from>
        <xdr:to>
          <xdr:col>3</xdr:col>
          <xdr:colOff>177800</xdr:colOff>
          <xdr:row>14</xdr:row>
          <xdr:rowOff>254000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5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18</xdr:row>
          <xdr:rowOff>266700</xdr:rowOff>
        </xdr:from>
        <xdr:to>
          <xdr:col>2</xdr:col>
          <xdr:colOff>685800</xdr:colOff>
          <xdr:row>19</xdr:row>
          <xdr:rowOff>203200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5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6</xdr:col>
      <xdr:colOff>435911</xdr:colOff>
      <xdr:row>7</xdr:row>
      <xdr:rowOff>253465</xdr:rowOff>
    </xdr:from>
    <xdr:to>
      <xdr:col>11</xdr:col>
      <xdr:colOff>535465</xdr:colOff>
      <xdr:row>22</xdr:row>
      <xdr:rowOff>144318</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495300</xdr:colOff>
          <xdr:row>15</xdr:row>
          <xdr:rowOff>25400</xdr:rowOff>
        </xdr:from>
        <xdr:to>
          <xdr:col>3</xdr:col>
          <xdr:colOff>114300</xdr:colOff>
          <xdr:row>15</xdr:row>
          <xdr:rowOff>241300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5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16</xdr:row>
          <xdr:rowOff>12700</xdr:rowOff>
        </xdr:from>
        <xdr:to>
          <xdr:col>3</xdr:col>
          <xdr:colOff>88900</xdr:colOff>
          <xdr:row>16</xdr:row>
          <xdr:rowOff>254000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5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21</xdr:row>
          <xdr:rowOff>0</xdr:rowOff>
        </xdr:from>
        <xdr:to>
          <xdr:col>3</xdr:col>
          <xdr:colOff>152400</xdr:colOff>
          <xdr:row>21</xdr:row>
          <xdr:rowOff>215900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500-00001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17</xdr:row>
          <xdr:rowOff>254000</xdr:rowOff>
        </xdr:from>
        <xdr:to>
          <xdr:col>3</xdr:col>
          <xdr:colOff>127000</xdr:colOff>
          <xdr:row>18</xdr:row>
          <xdr:rowOff>215900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500-00001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19</xdr:row>
          <xdr:rowOff>241300</xdr:rowOff>
        </xdr:from>
        <xdr:to>
          <xdr:col>3</xdr:col>
          <xdr:colOff>139700</xdr:colOff>
          <xdr:row>20</xdr:row>
          <xdr:rowOff>215900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500-00001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209550</xdr:colOff>
      <xdr:row>23</xdr:row>
      <xdr:rowOff>101600</xdr:rowOff>
    </xdr:from>
    <xdr:to>
      <xdr:col>5</xdr:col>
      <xdr:colOff>12700</xdr:colOff>
      <xdr:row>47</xdr:row>
      <xdr:rowOff>127000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1207634</xdr:colOff>
      <xdr:row>1</xdr:row>
      <xdr:rowOff>17009</xdr:rowOff>
    </xdr:from>
    <xdr:to>
      <xdr:col>9</xdr:col>
      <xdr:colOff>1564821</xdr:colOff>
      <xdr:row>2</xdr:row>
      <xdr:rowOff>170090</xdr:rowOff>
    </xdr:to>
    <xdr:pic>
      <xdr:nvPicPr>
        <xdr:cNvPr id="2" name="Picture 1">
          <a:extLst>
            <a:ext uri="{FF2B5EF4-FFF2-40B4-BE49-F238E27FC236}">
              <a16:creationId xmlns:a16="http://schemas.microsoft.com/office/drawing/2014/main" id="{00000000-0008-0000-07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936" t="39339" r="68109" b="20753"/>
        <a:stretch/>
      </xdr:blipFill>
      <xdr:spPr bwMode="auto">
        <a:xfrm>
          <a:off x="8151359" y="207509"/>
          <a:ext cx="357187" cy="343581"/>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1005417</xdr:colOff>
      <xdr:row>1</xdr:row>
      <xdr:rowOff>26458</xdr:rowOff>
    </xdr:from>
    <xdr:to>
      <xdr:col>9</xdr:col>
      <xdr:colOff>1362604</xdr:colOff>
      <xdr:row>2</xdr:row>
      <xdr:rowOff>172609</xdr:rowOff>
    </xdr:to>
    <xdr:pic>
      <xdr:nvPicPr>
        <xdr:cNvPr id="2" name="Picture 1">
          <a:extLst>
            <a:ext uri="{FF2B5EF4-FFF2-40B4-BE49-F238E27FC236}">
              <a16:creationId xmlns:a16="http://schemas.microsoft.com/office/drawing/2014/main" id="{00000000-0008-0000-08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936" t="39339" r="68109" b="20753"/>
        <a:stretch/>
      </xdr:blipFill>
      <xdr:spPr bwMode="auto">
        <a:xfrm>
          <a:off x="7866945" y="220486"/>
          <a:ext cx="357187" cy="340179"/>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202847</xdr:colOff>
      <xdr:row>1</xdr:row>
      <xdr:rowOff>26459</xdr:rowOff>
    </xdr:from>
    <xdr:to>
      <xdr:col>9</xdr:col>
      <xdr:colOff>560034</xdr:colOff>
      <xdr:row>2</xdr:row>
      <xdr:rowOff>172610</xdr:rowOff>
    </xdr:to>
    <xdr:pic>
      <xdr:nvPicPr>
        <xdr:cNvPr id="2" name="Picture 1">
          <a:extLst>
            <a:ext uri="{FF2B5EF4-FFF2-40B4-BE49-F238E27FC236}">
              <a16:creationId xmlns:a16="http://schemas.microsoft.com/office/drawing/2014/main" id="{00000000-0008-0000-09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936" t="39339" r="68109" b="20753"/>
        <a:stretch/>
      </xdr:blipFill>
      <xdr:spPr bwMode="auto">
        <a:xfrm>
          <a:off x="7540625" y="220487"/>
          <a:ext cx="357187" cy="340179"/>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1207634</xdr:colOff>
      <xdr:row>1</xdr:row>
      <xdr:rowOff>17009</xdr:rowOff>
    </xdr:from>
    <xdr:to>
      <xdr:col>9</xdr:col>
      <xdr:colOff>1564821</xdr:colOff>
      <xdr:row>2</xdr:row>
      <xdr:rowOff>170090</xdr:rowOff>
    </xdr:to>
    <xdr:pic>
      <xdr:nvPicPr>
        <xdr:cNvPr id="2" name="Picture 1">
          <a:extLst>
            <a:ext uri="{FF2B5EF4-FFF2-40B4-BE49-F238E27FC236}">
              <a16:creationId xmlns:a16="http://schemas.microsoft.com/office/drawing/2014/main" id="{00000000-0008-0000-0A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936" t="39339" r="68109" b="20753"/>
        <a:stretch/>
      </xdr:blipFill>
      <xdr:spPr bwMode="auto">
        <a:xfrm>
          <a:off x="8130268" y="204107"/>
          <a:ext cx="357187" cy="340179"/>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1217084</xdr:colOff>
      <xdr:row>1</xdr:row>
      <xdr:rowOff>21167</xdr:rowOff>
    </xdr:from>
    <xdr:to>
      <xdr:col>9</xdr:col>
      <xdr:colOff>1574271</xdr:colOff>
      <xdr:row>2</xdr:row>
      <xdr:rowOff>170846</xdr:rowOff>
    </xdr:to>
    <xdr:pic>
      <xdr:nvPicPr>
        <xdr:cNvPr id="3" name="Picture 2">
          <a:extLst>
            <a:ext uri="{FF2B5EF4-FFF2-40B4-BE49-F238E27FC236}">
              <a16:creationId xmlns:a16="http://schemas.microsoft.com/office/drawing/2014/main" id="{00000000-0008-0000-0B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936" t="39339" r="68109" b="20753"/>
        <a:stretch/>
      </xdr:blipFill>
      <xdr:spPr bwMode="auto">
        <a:xfrm>
          <a:off x="9133417" y="211667"/>
          <a:ext cx="357187" cy="340179"/>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61:F71" totalsRowShown="0" headerRowDxfId="24" dataDxfId="23">
  <autoFilter ref="E61:F71" xr:uid="{00000000-0009-0000-0100-000002000000}"/>
  <tableColumns count="2">
    <tableColumn id="1" xr3:uid="{00000000-0010-0000-0000-000001000000}" name="Situation" dataDxfId="22"/>
    <tableColumn id="2" xr3:uid="{00000000-0010-0000-0000-000002000000}" name="TCO" dataDxfId="21">
      <calculatedColumnFormula>IF(D68=TRUE,F5,0)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0.xml"/><Relationship Id="rId3" Type="http://schemas.openxmlformats.org/officeDocument/2006/relationships/vmlDrawing" Target="../drawings/vmlDrawing2.vml"/><Relationship Id="rId7" Type="http://schemas.openxmlformats.org/officeDocument/2006/relationships/ctrlProp" Target="../ctrlProps/ctrlProp79.xml"/><Relationship Id="rId12"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8.xml"/><Relationship Id="rId11" Type="http://schemas.openxmlformats.org/officeDocument/2006/relationships/ctrlProp" Target="../ctrlProps/ctrlProp83.xml"/><Relationship Id="rId5" Type="http://schemas.openxmlformats.org/officeDocument/2006/relationships/ctrlProp" Target="../ctrlProps/ctrlProp77.xml"/><Relationship Id="rId10" Type="http://schemas.openxmlformats.org/officeDocument/2006/relationships/ctrlProp" Target="../ctrlProps/ctrlProp82.xml"/><Relationship Id="rId4" Type="http://schemas.openxmlformats.org/officeDocument/2006/relationships/ctrlProp" Target="../ctrlProps/ctrlProp76.xml"/><Relationship Id="rId9" Type="http://schemas.openxmlformats.org/officeDocument/2006/relationships/ctrlProp" Target="../ctrlProps/ctrlProp8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
  <sheetViews>
    <sheetView showGridLines="0" showRowColHeaders="0" zoomScale="80" zoomScaleNormal="80" zoomScalePageLayoutView="80" workbookViewId="0">
      <selection activeCell="B14" sqref="B14"/>
    </sheetView>
  </sheetViews>
  <sheetFormatPr baseColWidth="10" defaultColWidth="8.83203125" defaultRowHeight="15"/>
  <cols>
    <col min="1" max="16384" width="8.83203125" style="114"/>
  </cols>
  <sheetData/>
  <pageMargins left="0.7" right="0.7" top="0.75" bottom="0.75" header="0.3" footer="0.3"/>
  <pageSetup orientation="landscape"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dimension ref="C2:Q25"/>
  <sheetViews>
    <sheetView showGridLines="0" showRowColHeaders="0" zoomScale="130" zoomScaleNormal="130" zoomScalePageLayoutView="130" workbookViewId="0">
      <selection activeCell="L5" sqref="L5"/>
    </sheetView>
  </sheetViews>
  <sheetFormatPr baseColWidth="10" defaultColWidth="8.83203125" defaultRowHeight="15"/>
  <cols>
    <col min="1" max="1" width="8.83203125" style="114"/>
    <col min="2" max="2" width="27.6640625" style="114" customWidth="1"/>
    <col min="3" max="3" width="20.33203125" style="114" customWidth="1"/>
    <col min="4" max="10" width="8.83203125" style="114"/>
    <col min="11" max="11" width="3.5" style="114" customWidth="1"/>
    <col min="12" max="16384" width="8.83203125" style="114"/>
  </cols>
  <sheetData>
    <row r="2" spans="3:17" ht="15" customHeight="1">
      <c r="C2" s="494" t="s">
        <v>71</v>
      </c>
      <c r="D2" s="495"/>
      <c r="E2" s="495"/>
      <c r="F2" s="495"/>
      <c r="G2" s="495"/>
      <c r="H2" s="495"/>
      <c r="I2" s="495"/>
      <c r="J2" s="496"/>
      <c r="K2" s="143"/>
      <c r="L2" s="113" t="s">
        <v>171</v>
      </c>
      <c r="M2" s="143"/>
      <c r="N2" s="143"/>
      <c r="O2" s="143"/>
      <c r="P2" s="143"/>
      <c r="Q2" s="143"/>
    </row>
    <row r="3" spans="3:17" ht="15" customHeight="1">
      <c r="C3" s="497"/>
      <c r="D3" s="498"/>
      <c r="E3" s="498"/>
      <c r="F3" s="498"/>
      <c r="G3" s="498"/>
      <c r="H3" s="498"/>
      <c r="I3" s="498"/>
      <c r="J3" s="499"/>
      <c r="K3" s="143"/>
      <c r="L3" s="113" t="s">
        <v>98</v>
      </c>
      <c r="M3" s="143"/>
      <c r="N3" s="143"/>
      <c r="O3" s="143"/>
      <c r="P3" s="143"/>
      <c r="Q3" s="143"/>
    </row>
    <row r="4" spans="3:17">
      <c r="L4" s="113" t="s">
        <v>182</v>
      </c>
    </row>
    <row r="5" spans="3:17">
      <c r="C5" s="500" t="s">
        <v>360</v>
      </c>
      <c r="D5" s="501"/>
      <c r="E5" s="501"/>
      <c r="F5" s="501"/>
      <c r="G5" s="501"/>
      <c r="H5" s="501"/>
      <c r="I5" s="501"/>
      <c r="J5" s="502"/>
      <c r="L5" s="113" t="s">
        <v>172</v>
      </c>
    </row>
    <row r="6" spans="3:17">
      <c r="C6" s="503"/>
      <c r="D6" s="504"/>
      <c r="E6" s="504"/>
      <c r="F6" s="504"/>
      <c r="G6" s="504"/>
      <c r="H6" s="504"/>
      <c r="I6" s="504"/>
      <c r="J6" s="505"/>
    </row>
    <row r="7" spans="3:17">
      <c r="C7" s="503"/>
      <c r="D7" s="504"/>
      <c r="E7" s="504"/>
      <c r="F7" s="504"/>
      <c r="G7" s="504"/>
      <c r="H7" s="504"/>
      <c r="I7" s="504"/>
      <c r="J7" s="505"/>
    </row>
    <row r="8" spans="3:17">
      <c r="C8" s="503"/>
      <c r="D8" s="504"/>
      <c r="E8" s="504"/>
      <c r="F8" s="504"/>
      <c r="G8" s="504"/>
      <c r="H8" s="504"/>
      <c r="I8" s="504"/>
      <c r="J8" s="505"/>
    </row>
    <row r="9" spans="3:17">
      <c r="C9" s="503"/>
      <c r="D9" s="504"/>
      <c r="E9" s="504"/>
      <c r="F9" s="504"/>
      <c r="G9" s="504"/>
      <c r="H9" s="504"/>
      <c r="I9" s="504"/>
      <c r="J9" s="505"/>
    </row>
    <row r="10" spans="3:17">
      <c r="C10" s="503"/>
      <c r="D10" s="504"/>
      <c r="E10" s="504"/>
      <c r="F10" s="504"/>
      <c r="G10" s="504"/>
      <c r="H10" s="504"/>
      <c r="I10" s="504"/>
      <c r="J10" s="505"/>
    </row>
    <row r="11" spans="3:17">
      <c r="C11" s="503"/>
      <c r="D11" s="504"/>
      <c r="E11" s="504"/>
      <c r="F11" s="504"/>
      <c r="G11" s="504"/>
      <c r="H11" s="504"/>
      <c r="I11" s="504"/>
      <c r="J11" s="505"/>
    </row>
    <row r="12" spans="3:17">
      <c r="C12" s="503"/>
      <c r="D12" s="504"/>
      <c r="E12" s="504"/>
      <c r="F12" s="504"/>
      <c r="G12" s="504"/>
      <c r="H12" s="504"/>
      <c r="I12" s="504"/>
      <c r="J12" s="505"/>
    </row>
    <row r="13" spans="3:17">
      <c r="C13" s="503"/>
      <c r="D13" s="504"/>
      <c r="E13" s="504"/>
      <c r="F13" s="504"/>
      <c r="G13" s="504"/>
      <c r="H13" s="504"/>
      <c r="I13" s="504"/>
      <c r="J13" s="505"/>
    </row>
    <row r="14" spans="3:17">
      <c r="C14" s="503"/>
      <c r="D14" s="504"/>
      <c r="E14" s="504"/>
      <c r="F14" s="504"/>
      <c r="G14" s="504"/>
      <c r="H14" s="504"/>
      <c r="I14" s="504"/>
      <c r="J14" s="505"/>
    </row>
    <row r="15" spans="3:17">
      <c r="C15" s="503"/>
      <c r="D15" s="504"/>
      <c r="E15" s="504"/>
      <c r="F15" s="504"/>
      <c r="G15" s="504"/>
      <c r="H15" s="504"/>
      <c r="I15" s="504"/>
      <c r="J15" s="505"/>
    </row>
    <row r="16" spans="3:17" ht="3.75" customHeight="1">
      <c r="C16" s="503"/>
      <c r="D16" s="504"/>
      <c r="E16" s="504"/>
      <c r="F16" s="504"/>
      <c r="G16" s="504"/>
      <c r="H16" s="504"/>
      <c r="I16" s="504"/>
      <c r="J16" s="505"/>
    </row>
    <row r="17" spans="3:10" ht="15" hidden="1" customHeight="1">
      <c r="C17" s="503"/>
      <c r="D17" s="504"/>
      <c r="E17" s="504"/>
      <c r="F17" s="504"/>
      <c r="G17" s="504"/>
      <c r="H17" s="504"/>
      <c r="I17" s="504"/>
      <c r="J17" s="505"/>
    </row>
    <row r="18" spans="3:10" ht="15" hidden="1" customHeight="1">
      <c r="C18" s="503"/>
      <c r="D18" s="504"/>
      <c r="E18" s="504"/>
      <c r="F18" s="504"/>
      <c r="G18" s="504"/>
      <c r="H18" s="504"/>
      <c r="I18" s="504"/>
      <c r="J18" s="505"/>
    </row>
    <row r="19" spans="3:10" ht="15" hidden="1" customHeight="1">
      <c r="C19" s="503"/>
      <c r="D19" s="504"/>
      <c r="E19" s="504"/>
      <c r="F19" s="504"/>
      <c r="G19" s="504"/>
      <c r="H19" s="504"/>
      <c r="I19" s="504"/>
      <c r="J19" s="505"/>
    </row>
    <row r="20" spans="3:10" ht="15" hidden="1" customHeight="1">
      <c r="C20" s="503"/>
      <c r="D20" s="504"/>
      <c r="E20" s="504"/>
      <c r="F20" s="504"/>
      <c r="G20" s="504"/>
      <c r="H20" s="504"/>
      <c r="I20" s="504"/>
      <c r="J20" s="505"/>
    </row>
    <row r="21" spans="3:10" ht="15" hidden="1" customHeight="1">
      <c r="C21" s="503"/>
      <c r="D21" s="504"/>
      <c r="E21" s="504"/>
      <c r="F21" s="504"/>
      <c r="G21" s="504"/>
      <c r="H21" s="504"/>
      <c r="I21" s="504"/>
      <c r="J21" s="505"/>
    </row>
    <row r="22" spans="3:10" ht="15" hidden="1" customHeight="1">
      <c r="C22" s="503"/>
      <c r="D22" s="504"/>
      <c r="E22" s="504"/>
      <c r="F22" s="504"/>
      <c r="G22" s="504"/>
      <c r="H22" s="504"/>
      <c r="I22" s="504"/>
      <c r="J22" s="505"/>
    </row>
    <row r="23" spans="3:10" ht="15" hidden="1" customHeight="1">
      <c r="C23" s="503"/>
      <c r="D23" s="504"/>
      <c r="E23" s="504"/>
      <c r="F23" s="504"/>
      <c r="G23" s="504"/>
      <c r="H23" s="504"/>
      <c r="I23" s="504"/>
      <c r="J23" s="505"/>
    </row>
    <row r="24" spans="3:10" ht="15" hidden="1" customHeight="1">
      <c r="C24" s="503"/>
      <c r="D24" s="504"/>
      <c r="E24" s="504"/>
      <c r="F24" s="504"/>
      <c r="G24" s="504"/>
      <c r="H24" s="504"/>
      <c r="I24" s="504"/>
      <c r="J24" s="505"/>
    </row>
    <row r="25" spans="3:10" ht="96.75" customHeight="1">
      <c r="C25" s="506"/>
      <c r="D25" s="507"/>
      <c r="E25" s="507"/>
      <c r="F25" s="507"/>
      <c r="G25" s="507"/>
      <c r="H25" s="507"/>
      <c r="I25" s="507"/>
      <c r="J25" s="508"/>
    </row>
  </sheetData>
  <mergeCells count="2">
    <mergeCell ref="C5:J25"/>
    <mergeCell ref="C2:J3"/>
  </mergeCells>
  <hyperlinks>
    <hyperlink ref="L2" location="'Priority Matrix'!A1" display="Priority Matrix" xr:uid="{00000000-0004-0000-0900-000000000000}"/>
    <hyperlink ref="L3" location="FMF!A1" display="FMF" xr:uid="{00000000-0004-0000-0900-000001000000}"/>
    <hyperlink ref="L4" location="CFM!A1" display="Next action" xr:uid="{00000000-0004-0000-0900-000002000000}"/>
    <hyperlink ref="L5" location="'P&amp;P'!A1" display="Previous action" xr:uid="{00000000-0004-0000-0900-000003000000}"/>
  </hyperlinks>
  <pageMargins left="0.7" right="0.7" top="0.75" bottom="0.75" header="0.3" footer="0.3"/>
  <pageSetup paperSize="9" orientation="portrait" horizontalDpi="4294967292" vertic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dimension ref="A2:M26"/>
  <sheetViews>
    <sheetView showGridLines="0" showRowColHeaders="0" zoomScale="130" zoomScaleNormal="130" zoomScalePageLayoutView="130" workbookViewId="0">
      <selection activeCell="L5" sqref="L5"/>
    </sheetView>
  </sheetViews>
  <sheetFormatPr baseColWidth="10" defaultColWidth="8.83203125" defaultRowHeight="15"/>
  <cols>
    <col min="1" max="1" width="8.83203125" style="114"/>
    <col min="2" max="2" width="26.33203125" style="114" customWidth="1"/>
    <col min="3" max="3" width="13" style="114" customWidth="1"/>
    <col min="4" max="8" width="8.83203125" style="114"/>
    <col min="9" max="9" width="11.6640625" style="114" customWidth="1"/>
    <col min="10" max="10" width="23.6640625" style="114" customWidth="1"/>
    <col min="11" max="11" width="4.6640625" style="114" customWidth="1"/>
    <col min="12" max="16384" width="8.83203125" style="114"/>
  </cols>
  <sheetData>
    <row r="2" spans="1:13" ht="15" customHeight="1">
      <c r="A2" s="113"/>
      <c r="C2" s="470" t="s">
        <v>192</v>
      </c>
      <c r="D2" s="471"/>
      <c r="E2" s="471"/>
      <c r="F2" s="471"/>
      <c r="G2" s="471"/>
      <c r="H2" s="471"/>
      <c r="I2" s="471"/>
      <c r="J2" s="472"/>
      <c r="L2" s="113" t="s">
        <v>171</v>
      </c>
      <c r="M2" s="113"/>
    </row>
    <row r="3" spans="1:13" ht="15" customHeight="1">
      <c r="A3" s="113"/>
      <c r="C3" s="473"/>
      <c r="D3" s="474"/>
      <c r="E3" s="474"/>
      <c r="F3" s="474"/>
      <c r="G3" s="474"/>
      <c r="H3" s="474"/>
      <c r="I3" s="474"/>
      <c r="J3" s="475"/>
      <c r="L3" s="113" t="s">
        <v>98</v>
      </c>
    </row>
    <row r="4" spans="1:13">
      <c r="L4" s="113" t="s">
        <v>182</v>
      </c>
    </row>
    <row r="5" spans="1:13" ht="15" customHeight="1">
      <c r="C5" s="509" t="s">
        <v>361</v>
      </c>
      <c r="D5" s="510"/>
      <c r="E5" s="510"/>
      <c r="F5" s="510"/>
      <c r="G5" s="510"/>
      <c r="H5" s="510"/>
      <c r="I5" s="510"/>
      <c r="J5" s="511"/>
      <c r="L5" s="113" t="s">
        <v>172</v>
      </c>
    </row>
    <row r="6" spans="1:13">
      <c r="C6" s="512"/>
      <c r="D6" s="513"/>
      <c r="E6" s="513"/>
      <c r="F6" s="513"/>
      <c r="G6" s="513"/>
      <c r="H6" s="513"/>
      <c r="I6" s="513"/>
      <c r="J6" s="514"/>
    </row>
    <row r="7" spans="1:13">
      <c r="C7" s="512"/>
      <c r="D7" s="513"/>
      <c r="E7" s="513"/>
      <c r="F7" s="513"/>
      <c r="G7" s="513"/>
      <c r="H7" s="513"/>
      <c r="I7" s="513"/>
      <c r="J7" s="514"/>
    </row>
    <row r="8" spans="1:13">
      <c r="C8" s="512"/>
      <c r="D8" s="513"/>
      <c r="E8" s="513"/>
      <c r="F8" s="513"/>
      <c r="G8" s="513"/>
      <c r="H8" s="513"/>
      <c r="I8" s="513"/>
      <c r="J8" s="514"/>
    </row>
    <row r="9" spans="1:13" ht="4" customHeight="1">
      <c r="C9" s="512"/>
      <c r="D9" s="513"/>
      <c r="E9" s="513"/>
      <c r="F9" s="513"/>
      <c r="G9" s="513"/>
      <c r="H9" s="513"/>
      <c r="I9" s="513"/>
      <c r="J9" s="514"/>
    </row>
    <row r="10" spans="1:13" ht="44" customHeight="1">
      <c r="C10" s="512"/>
      <c r="D10" s="513"/>
      <c r="E10" s="513"/>
      <c r="F10" s="513"/>
      <c r="G10" s="513"/>
      <c r="H10" s="513"/>
      <c r="I10" s="513"/>
      <c r="J10" s="514"/>
    </row>
    <row r="11" spans="1:13" ht="4" customHeight="1">
      <c r="B11" s="123"/>
      <c r="C11" s="512"/>
      <c r="D11" s="513"/>
      <c r="E11" s="513"/>
      <c r="F11" s="513"/>
      <c r="G11" s="513"/>
      <c r="H11" s="513"/>
      <c r="I11" s="513"/>
      <c r="J11" s="514"/>
    </row>
    <row r="12" spans="1:13" ht="64" customHeight="1">
      <c r="C12" s="512"/>
      <c r="D12" s="513"/>
      <c r="E12" s="513"/>
      <c r="F12" s="513"/>
      <c r="G12" s="513"/>
      <c r="H12" s="513"/>
      <c r="I12" s="513"/>
      <c r="J12" s="514"/>
    </row>
    <row r="13" spans="1:13" ht="4" customHeight="1">
      <c r="C13" s="512"/>
      <c r="D13" s="513"/>
      <c r="E13" s="513"/>
      <c r="F13" s="513"/>
      <c r="G13" s="513"/>
      <c r="H13" s="513"/>
      <c r="I13" s="513"/>
      <c r="J13" s="514"/>
    </row>
    <row r="14" spans="1:13">
      <c r="C14" s="512"/>
      <c r="D14" s="513"/>
      <c r="E14" s="513"/>
      <c r="F14" s="513"/>
      <c r="G14" s="513"/>
      <c r="H14" s="513"/>
      <c r="I14" s="513"/>
      <c r="J14" s="514"/>
    </row>
    <row r="15" spans="1:13">
      <c r="C15" s="512"/>
      <c r="D15" s="513"/>
      <c r="E15" s="513"/>
      <c r="F15" s="513"/>
      <c r="G15" s="513"/>
      <c r="H15" s="513"/>
      <c r="I15" s="513"/>
      <c r="J15" s="514"/>
    </row>
    <row r="16" spans="1:13" ht="4" customHeight="1">
      <c r="C16" s="512"/>
      <c r="D16" s="513"/>
      <c r="E16" s="513"/>
      <c r="F16" s="513"/>
      <c r="G16" s="513"/>
      <c r="H16" s="513"/>
      <c r="I16" s="513"/>
      <c r="J16" s="514"/>
    </row>
    <row r="17" spans="3:10">
      <c r="C17" s="512"/>
      <c r="D17" s="513"/>
      <c r="E17" s="513"/>
      <c r="F17" s="513"/>
      <c r="G17" s="513"/>
      <c r="H17" s="513"/>
      <c r="I17" s="513"/>
      <c r="J17" s="514"/>
    </row>
    <row r="18" spans="3:10">
      <c r="C18" s="512"/>
      <c r="D18" s="513"/>
      <c r="E18" s="513"/>
      <c r="F18" s="513"/>
      <c r="G18" s="513"/>
      <c r="H18" s="513"/>
      <c r="I18" s="513"/>
      <c r="J18" s="514"/>
    </row>
    <row r="19" spans="3:10" ht="3.75" customHeight="1">
      <c r="C19" s="512"/>
      <c r="D19" s="513"/>
      <c r="E19" s="513"/>
      <c r="F19" s="513"/>
      <c r="G19" s="513"/>
      <c r="H19" s="513"/>
      <c r="I19" s="513"/>
      <c r="J19" s="514"/>
    </row>
    <row r="20" spans="3:10" ht="15" hidden="1" customHeight="1">
      <c r="C20" s="512"/>
      <c r="D20" s="513"/>
      <c r="E20" s="513"/>
      <c r="F20" s="513"/>
      <c r="G20" s="513"/>
      <c r="H20" s="513"/>
      <c r="I20" s="513"/>
      <c r="J20" s="514"/>
    </row>
    <row r="21" spans="3:10" ht="15" hidden="1" customHeight="1">
      <c r="C21" s="512"/>
      <c r="D21" s="513"/>
      <c r="E21" s="513"/>
      <c r="F21" s="513"/>
      <c r="G21" s="513"/>
      <c r="H21" s="513"/>
      <c r="I21" s="513"/>
      <c r="J21" s="514"/>
    </row>
    <row r="22" spans="3:10" ht="15" hidden="1" customHeight="1">
      <c r="C22" s="512"/>
      <c r="D22" s="513"/>
      <c r="E22" s="513"/>
      <c r="F22" s="513"/>
      <c r="G22" s="513"/>
      <c r="H22" s="513"/>
      <c r="I22" s="513"/>
      <c r="J22" s="514"/>
    </row>
    <row r="23" spans="3:10" ht="15" hidden="1" customHeight="1">
      <c r="C23" s="512"/>
      <c r="D23" s="513"/>
      <c r="E23" s="513"/>
      <c r="F23" s="513"/>
      <c r="G23" s="513"/>
      <c r="H23" s="513"/>
      <c r="I23" s="513"/>
      <c r="J23" s="514"/>
    </row>
    <row r="24" spans="3:10" ht="15" hidden="1" customHeight="1">
      <c r="C24" s="512"/>
      <c r="D24" s="513"/>
      <c r="E24" s="513"/>
      <c r="F24" s="513"/>
      <c r="G24" s="513"/>
      <c r="H24" s="513"/>
      <c r="I24" s="513"/>
      <c r="J24" s="514"/>
    </row>
    <row r="25" spans="3:10" ht="20.25" customHeight="1">
      <c r="C25" s="515"/>
      <c r="D25" s="516"/>
      <c r="E25" s="516"/>
      <c r="F25" s="516"/>
      <c r="G25" s="516"/>
      <c r="H25" s="516"/>
      <c r="I25" s="516"/>
      <c r="J25" s="517"/>
    </row>
    <row r="26" spans="3:10" ht="31.5" customHeight="1"/>
  </sheetData>
  <mergeCells count="2">
    <mergeCell ref="C5:J25"/>
    <mergeCell ref="C2:J3"/>
  </mergeCells>
  <hyperlinks>
    <hyperlink ref="L2" location="'Priority Matrix'!A1" display="Priority Matrix" xr:uid="{00000000-0004-0000-0A00-000000000000}"/>
    <hyperlink ref="L3" location="FMF!A1" display="FMF" xr:uid="{00000000-0004-0000-0A00-000001000000}"/>
    <hyperlink ref="L4" location="PM!A1" display="Next action" xr:uid="{00000000-0004-0000-0A00-000002000000}"/>
    <hyperlink ref="L5" location="SC!A1" display="Previous action" xr:uid="{00000000-0004-0000-0A00-000003000000}"/>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L25"/>
  <sheetViews>
    <sheetView showGridLines="0" showRowColHeaders="0" zoomScale="115" zoomScaleNormal="115" zoomScalePageLayoutView="115" workbookViewId="0">
      <selection activeCell="L5" sqref="L5"/>
    </sheetView>
  </sheetViews>
  <sheetFormatPr baseColWidth="10" defaultColWidth="8.83203125" defaultRowHeight="15"/>
  <cols>
    <col min="1" max="1" width="8.83203125" style="114"/>
    <col min="2" max="2" width="30.1640625" style="114" customWidth="1"/>
    <col min="3" max="3" width="26.33203125" style="114" customWidth="1"/>
    <col min="4" max="9" width="8.83203125" style="114"/>
    <col min="10" max="10" width="24.1640625" style="114" customWidth="1"/>
    <col min="11" max="11" width="3" style="114" customWidth="1"/>
    <col min="12" max="16384" width="8.83203125" style="114"/>
  </cols>
  <sheetData>
    <row r="2" spans="2:12" ht="15" customHeight="1">
      <c r="C2" s="494" t="s">
        <v>116</v>
      </c>
      <c r="D2" s="495"/>
      <c r="E2" s="495"/>
      <c r="F2" s="495"/>
      <c r="G2" s="495"/>
      <c r="H2" s="495"/>
      <c r="I2" s="495"/>
      <c r="J2" s="496"/>
      <c r="L2" s="113" t="s">
        <v>171</v>
      </c>
    </row>
    <row r="3" spans="2:12" ht="15" customHeight="1">
      <c r="C3" s="497"/>
      <c r="D3" s="498"/>
      <c r="E3" s="498"/>
      <c r="F3" s="498"/>
      <c r="G3" s="498"/>
      <c r="H3" s="498"/>
      <c r="I3" s="498"/>
      <c r="J3" s="499"/>
      <c r="L3" s="113" t="s">
        <v>98</v>
      </c>
    </row>
    <row r="4" spans="2:12">
      <c r="L4" s="113" t="s">
        <v>182</v>
      </c>
    </row>
    <row r="5" spans="2:12">
      <c r="C5" s="500" t="s">
        <v>362</v>
      </c>
      <c r="D5" s="501"/>
      <c r="E5" s="501"/>
      <c r="F5" s="501"/>
      <c r="G5" s="501"/>
      <c r="H5" s="501"/>
      <c r="I5" s="501"/>
      <c r="J5" s="502"/>
      <c r="L5" s="113" t="s">
        <v>172</v>
      </c>
    </row>
    <row r="6" spans="2:12">
      <c r="C6" s="503"/>
      <c r="D6" s="504"/>
      <c r="E6" s="504"/>
      <c r="F6" s="504"/>
      <c r="G6" s="504"/>
      <c r="H6" s="504"/>
      <c r="I6" s="504"/>
      <c r="J6" s="505"/>
    </row>
    <row r="7" spans="2:12">
      <c r="C7" s="503"/>
      <c r="D7" s="504"/>
      <c r="E7" s="504"/>
      <c r="F7" s="504"/>
      <c r="G7" s="504"/>
      <c r="H7" s="504"/>
      <c r="I7" s="504"/>
      <c r="J7" s="505"/>
    </row>
    <row r="8" spans="2:12">
      <c r="C8" s="503"/>
      <c r="D8" s="504"/>
      <c r="E8" s="504"/>
      <c r="F8" s="504"/>
      <c r="G8" s="504"/>
      <c r="H8" s="504"/>
      <c r="I8" s="504"/>
      <c r="J8" s="505"/>
    </row>
    <row r="9" spans="2:12" ht="4" customHeight="1">
      <c r="C9" s="503"/>
      <c r="D9" s="504"/>
      <c r="E9" s="504"/>
      <c r="F9" s="504"/>
      <c r="G9" s="504"/>
      <c r="H9" s="504"/>
      <c r="I9" s="504"/>
      <c r="J9" s="505"/>
    </row>
    <row r="10" spans="2:12" ht="44" customHeight="1">
      <c r="C10" s="503"/>
      <c r="D10" s="504"/>
      <c r="E10" s="504"/>
      <c r="F10" s="504"/>
      <c r="G10" s="504"/>
      <c r="H10" s="504"/>
      <c r="I10" s="504"/>
      <c r="J10" s="505"/>
    </row>
    <row r="11" spans="2:12" ht="4" customHeight="1">
      <c r="B11" s="123"/>
      <c r="C11" s="503"/>
      <c r="D11" s="504"/>
      <c r="E11" s="504"/>
      <c r="F11" s="504"/>
      <c r="G11" s="504"/>
      <c r="H11" s="504"/>
      <c r="I11" s="504"/>
      <c r="J11" s="505"/>
    </row>
    <row r="12" spans="2:12" ht="5.25" customHeight="1">
      <c r="C12" s="503"/>
      <c r="D12" s="504"/>
      <c r="E12" s="504"/>
      <c r="F12" s="504"/>
      <c r="G12" s="504"/>
      <c r="H12" s="504"/>
      <c r="I12" s="504"/>
      <c r="J12" s="505"/>
    </row>
    <row r="13" spans="2:12" ht="3.75" hidden="1" customHeight="1">
      <c r="C13" s="503"/>
      <c r="D13" s="504"/>
      <c r="E13" s="504"/>
      <c r="F13" s="504"/>
      <c r="G13" s="504"/>
      <c r="H13" s="504"/>
      <c r="I13" s="504"/>
      <c r="J13" s="505"/>
    </row>
    <row r="14" spans="2:12">
      <c r="C14" s="503"/>
      <c r="D14" s="504"/>
      <c r="E14" s="504"/>
      <c r="F14" s="504"/>
      <c r="G14" s="504"/>
      <c r="H14" s="504"/>
      <c r="I14" s="504"/>
      <c r="J14" s="505"/>
    </row>
    <row r="15" spans="2:12" ht="20" customHeight="1">
      <c r="C15" s="503"/>
      <c r="D15" s="504"/>
      <c r="E15" s="504"/>
      <c r="F15" s="504"/>
      <c r="G15" s="504"/>
      <c r="H15" s="504"/>
      <c r="I15" s="504"/>
      <c r="J15" s="505"/>
    </row>
    <row r="16" spans="2:12" ht="15.75" customHeight="1">
      <c r="C16" s="503"/>
      <c r="D16" s="504"/>
      <c r="E16" s="504"/>
      <c r="F16" s="504"/>
      <c r="G16" s="504"/>
      <c r="H16" s="504"/>
      <c r="I16" s="504"/>
      <c r="J16" s="505"/>
    </row>
    <row r="17" spans="3:10">
      <c r="C17" s="503"/>
      <c r="D17" s="504"/>
      <c r="E17" s="504"/>
      <c r="F17" s="504"/>
      <c r="G17" s="504"/>
      <c r="H17" s="504"/>
      <c r="I17" s="504"/>
      <c r="J17" s="505"/>
    </row>
    <row r="18" spans="3:10">
      <c r="C18" s="503"/>
      <c r="D18" s="504"/>
      <c r="E18" s="504"/>
      <c r="F18" s="504"/>
      <c r="G18" s="504"/>
      <c r="H18" s="504"/>
      <c r="I18" s="504"/>
      <c r="J18" s="505"/>
    </row>
    <row r="19" spans="3:10" ht="35" customHeight="1">
      <c r="C19" s="503"/>
      <c r="D19" s="504"/>
      <c r="E19" s="504"/>
      <c r="F19" s="504"/>
      <c r="G19" s="504"/>
      <c r="H19" s="504"/>
      <c r="I19" s="504"/>
      <c r="J19" s="505"/>
    </row>
    <row r="20" spans="3:10">
      <c r="C20" s="503"/>
      <c r="D20" s="504"/>
      <c r="E20" s="504"/>
      <c r="F20" s="504"/>
      <c r="G20" s="504"/>
      <c r="H20" s="504"/>
      <c r="I20" s="504"/>
      <c r="J20" s="505"/>
    </row>
    <row r="21" spans="3:10">
      <c r="C21" s="503"/>
      <c r="D21" s="504"/>
      <c r="E21" s="504"/>
      <c r="F21" s="504"/>
      <c r="G21" s="504"/>
      <c r="H21" s="504"/>
      <c r="I21" s="504"/>
      <c r="J21" s="505"/>
    </row>
    <row r="22" spans="3:10">
      <c r="C22" s="503"/>
      <c r="D22" s="504"/>
      <c r="E22" s="504"/>
      <c r="F22" s="504"/>
      <c r="G22" s="504"/>
      <c r="H22" s="504"/>
      <c r="I22" s="504"/>
      <c r="J22" s="505"/>
    </row>
    <row r="23" spans="3:10">
      <c r="C23" s="503"/>
      <c r="D23" s="504"/>
      <c r="E23" s="504"/>
      <c r="F23" s="504"/>
      <c r="G23" s="504"/>
      <c r="H23" s="504"/>
      <c r="I23" s="504"/>
      <c r="J23" s="505"/>
    </row>
    <row r="24" spans="3:10">
      <c r="C24" s="503"/>
      <c r="D24" s="504"/>
      <c r="E24" s="504"/>
      <c r="F24" s="504"/>
      <c r="G24" s="504"/>
      <c r="H24" s="504"/>
      <c r="I24" s="504"/>
      <c r="J24" s="505"/>
    </row>
    <row r="25" spans="3:10" ht="4.5" customHeight="1">
      <c r="C25" s="506"/>
      <c r="D25" s="507"/>
      <c r="E25" s="507"/>
      <c r="F25" s="507"/>
      <c r="G25" s="507"/>
      <c r="H25" s="507"/>
      <c r="I25" s="507"/>
      <c r="J25" s="508"/>
    </row>
  </sheetData>
  <mergeCells count="2">
    <mergeCell ref="C5:J25"/>
    <mergeCell ref="C2:J3"/>
  </mergeCells>
  <hyperlinks>
    <hyperlink ref="L2" location="'Priority Matrix'!A1" display="Priority Matrix" xr:uid="{00000000-0004-0000-0B00-000000000000}"/>
    <hyperlink ref="L3" location="FMF!A1" display="FMF" xr:uid="{00000000-0004-0000-0B00-000001000000}"/>
    <hyperlink ref="L4" location="'1.SVSCM'!A1" display="Next action" xr:uid="{00000000-0004-0000-0B00-000002000000}"/>
    <hyperlink ref="L5" location="CFM!A1" display="Previous action" xr:uid="{00000000-0004-0000-0B00-000003000000}"/>
  </hyperlinks>
  <pageMargins left="0.7" right="0.7" top="0.75" bottom="0.75" header="0.3" footer="0.3"/>
  <pageSetup paperSize="9" orientation="portrait" horizontalDpi="4294967292" verticalDpi="4294967292"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T28"/>
  <sheetViews>
    <sheetView showGridLines="0" zoomScale="110" zoomScaleNormal="110" workbookViewId="0">
      <selection activeCell="O31" sqref="O31"/>
    </sheetView>
  </sheetViews>
  <sheetFormatPr baseColWidth="10" defaultColWidth="8.83203125" defaultRowHeight="15"/>
  <cols>
    <col min="1" max="1" width="0.5" style="114" customWidth="1"/>
    <col min="2" max="2" width="15.83203125" style="114" customWidth="1"/>
    <col min="3" max="9" width="8.83203125" style="114"/>
    <col min="10" max="10" width="9.33203125" style="114" customWidth="1"/>
    <col min="11" max="11" width="10.33203125" style="114" customWidth="1"/>
    <col min="12" max="12" width="37.83203125" style="114" customWidth="1"/>
    <col min="13" max="13" width="16.5" style="114" customWidth="1"/>
    <col min="14" max="14" width="5.6640625" style="114" customWidth="1"/>
    <col min="15" max="15" width="15.83203125" style="114" customWidth="1"/>
    <col min="16" max="16" width="17.6640625" style="114" customWidth="1"/>
    <col min="17" max="17" width="8.83203125" style="114" customWidth="1"/>
    <col min="18" max="18" width="5.33203125" style="114" customWidth="1"/>
    <col min="19" max="19" width="2.6640625" style="114" customWidth="1"/>
    <col min="20" max="16384" width="8.83203125" style="114"/>
  </cols>
  <sheetData>
    <row r="1" spans="1:20" ht="6.75" customHeight="1">
      <c r="R1" s="123"/>
    </row>
    <row r="2" spans="1:20" ht="15" customHeight="1">
      <c r="A2" s="113"/>
      <c r="C2" s="528" t="s">
        <v>193</v>
      </c>
      <c r="D2" s="529"/>
      <c r="E2" s="529"/>
      <c r="F2" s="529"/>
      <c r="G2" s="529"/>
      <c r="H2" s="529"/>
      <c r="I2" s="529"/>
      <c r="J2" s="529"/>
      <c r="K2" s="529"/>
      <c r="L2" s="529"/>
      <c r="M2" s="529"/>
      <c r="N2" s="529"/>
      <c r="O2" s="529"/>
      <c r="P2" s="530"/>
      <c r="Q2" s="115"/>
      <c r="R2" s="124"/>
      <c r="S2" s="123"/>
      <c r="T2" s="123"/>
    </row>
    <row r="3" spans="1:20" ht="22.5" customHeight="1">
      <c r="A3" s="113"/>
      <c r="C3" s="531"/>
      <c r="D3" s="532"/>
      <c r="E3" s="532"/>
      <c r="F3" s="532"/>
      <c r="G3" s="532"/>
      <c r="H3" s="532"/>
      <c r="I3" s="532"/>
      <c r="J3" s="532"/>
      <c r="K3" s="532"/>
      <c r="L3" s="532"/>
      <c r="M3" s="532"/>
      <c r="N3" s="532"/>
      <c r="O3" s="532"/>
      <c r="P3" s="533"/>
      <c r="Q3" s="115"/>
      <c r="R3" s="124"/>
      <c r="S3" s="123"/>
      <c r="T3" s="123"/>
    </row>
    <row r="4" spans="1:20" ht="6" customHeight="1">
      <c r="A4" s="113"/>
    </row>
    <row r="5" spans="1:20" ht="15" customHeight="1">
      <c r="A5" s="113"/>
      <c r="C5" s="519" t="s">
        <v>99</v>
      </c>
      <c r="D5" s="520"/>
      <c r="E5" s="520"/>
      <c r="F5" s="520"/>
      <c r="G5" s="520"/>
      <c r="H5" s="520"/>
      <c r="I5" s="520"/>
      <c r="J5" s="521"/>
      <c r="L5" s="309" t="s">
        <v>6</v>
      </c>
      <c r="M5" s="217">
        <f>'Action 1 CALC'!D7</f>
        <v>0</v>
      </c>
      <c r="O5" s="116"/>
      <c r="P5" s="117"/>
    </row>
    <row r="6" spans="1:20" ht="19">
      <c r="A6" s="113"/>
      <c r="C6" s="522"/>
      <c r="D6" s="523"/>
      <c r="E6" s="523"/>
      <c r="F6" s="523"/>
      <c r="G6" s="523"/>
      <c r="H6" s="523"/>
      <c r="I6" s="523"/>
      <c r="J6" s="524"/>
      <c r="L6" s="127"/>
      <c r="M6" s="127"/>
      <c r="O6" s="116"/>
      <c r="P6" s="119"/>
    </row>
    <row r="7" spans="1:20" ht="19">
      <c r="A7" s="113"/>
      <c r="C7" s="522"/>
      <c r="D7" s="523"/>
      <c r="E7" s="523"/>
      <c r="F7" s="523"/>
      <c r="G7" s="523"/>
      <c r="H7" s="523"/>
      <c r="I7" s="523"/>
      <c r="J7" s="524"/>
      <c r="L7" s="309" t="s">
        <v>292</v>
      </c>
      <c r="M7" s="128">
        <f>'Action 1 CALC'!I10</f>
        <v>0</v>
      </c>
    </row>
    <row r="8" spans="1:20" ht="19">
      <c r="A8" s="118"/>
      <c r="C8" s="522"/>
      <c r="D8" s="523"/>
      <c r="E8" s="523"/>
      <c r="F8" s="523"/>
      <c r="G8" s="523"/>
      <c r="H8" s="523"/>
      <c r="I8" s="523"/>
      <c r="J8" s="524"/>
      <c r="L8" s="309" t="s">
        <v>293</v>
      </c>
      <c r="M8" s="129" t="e">
        <f>'Action 1 CALC'!I11</f>
        <v>#DIV/0!</v>
      </c>
    </row>
    <row r="9" spans="1:20" ht="5" customHeight="1">
      <c r="C9" s="522"/>
      <c r="D9" s="523"/>
      <c r="E9" s="523"/>
      <c r="F9" s="523"/>
      <c r="G9" s="523"/>
      <c r="H9" s="523"/>
      <c r="I9" s="523"/>
      <c r="J9" s="524"/>
    </row>
    <row r="10" spans="1:20" ht="15" customHeight="1">
      <c r="C10" s="522"/>
      <c r="D10" s="523"/>
      <c r="E10" s="523"/>
      <c r="F10" s="523"/>
      <c r="G10" s="523"/>
      <c r="H10" s="523"/>
      <c r="I10" s="523"/>
      <c r="J10" s="524"/>
      <c r="L10" s="518"/>
      <c r="M10" s="518"/>
      <c r="N10" s="120"/>
    </row>
    <row r="11" spans="1:20">
      <c r="C11" s="522"/>
      <c r="D11" s="523"/>
      <c r="E11" s="523"/>
      <c r="F11" s="523"/>
      <c r="G11" s="523"/>
      <c r="H11" s="523"/>
      <c r="I11" s="523"/>
      <c r="J11" s="524"/>
      <c r="L11" s="121"/>
      <c r="M11" s="121"/>
      <c r="N11" s="119"/>
    </row>
    <row r="12" spans="1:20">
      <c r="C12" s="522"/>
      <c r="D12" s="523"/>
      <c r="E12" s="523"/>
      <c r="F12" s="523"/>
      <c r="G12" s="523"/>
      <c r="H12" s="523"/>
      <c r="I12" s="523"/>
      <c r="J12" s="524"/>
      <c r="L12" s="116"/>
      <c r="M12" s="116"/>
      <c r="N12" s="117"/>
    </row>
    <row r="13" spans="1:20">
      <c r="C13" s="522"/>
      <c r="D13" s="523"/>
      <c r="E13" s="523"/>
      <c r="F13" s="523"/>
      <c r="G13" s="523"/>
      <c r="H13" s="523"/>
      <c r="I13" s="523"/>
      <c r="J13" s="524"/>
      <c r="L13" s="116"/>
      <c r="M13" s="116"/>
      <c r="N13" s="119"/>
    </row>
    <row r="14" spans="1:20">
      <c r="C14" s="522"/>
      <c r="D14" s="523"/>
      <c r="E14" s="523"/>
      <c r="F14" s="523"/>
      <c r="G14" s="523"/>
      <c r="H14" s="523"/>
      <c r="I14" s="523"/>
      <c r="J14" s="524"/>
    </row>
    <row r="15" spans="1:20" ht="5" customHeight="1">
      <c r="C15" s="522"/>
      <c r="D15" s="523"/>
      <c r="E15" s="523"/>
      <c r="F15" s="523"/>
      <c r="G15" s="523"/>
      <c r="H15" s="523"/>
      <c r="I15" s="523"/>
      <c r="J15" s="524"/>
    </row>
    <row r="16" spans="1:20">
      <c r="C16" s="522"/>
      <c r="D16" s="523"/>
      <c r="E16" s="523"/>
      <c r="F16" s="523"/>
      <c r="G16" s="523"/>
      <c r="H16" s="523"/>
      <c r="I16" s="523"/>
      <c r="J16" s="524"/>
    </row>
    <row r="17" spans="3:15">
      <c r="C17" s="522"/>
      <c r="D17" s="523"/>
      <c r="E17" s="523"/>
      <c r="F17" s="523"/>
      <c r="G17" s="523"/>
      <c r="H17" s="523"/>
      <c r="I17" s="523"/>
      <c r="J17" s="524"/>
    </row>
    <row r="18" spans="3:15" ht="5" customHeight="1">
      <c r="C18" s="522"/>
      <c r="D18" s="523"/>
      <c r="E18" s="523"/>
      <c r="F18" s="523"/>
      <c r="G18" s="523"/>
      <c r="H18" s="523"/>
      <c r="I18" s="523"/>
      <c r="J18" s="524"/>
    </row>
    <row r="19" spans="3:15">
      <c r="C19" s="522"/>
      <c r="D19" s="523"/>
      <c r="E19" s="523"/>
      <c r="F19" s="523"/>
      <c r="G19" s="523"/>
      <c r="H19" s="523"/>
      <c r="I19" s="523"/>
      <c r="J19" s="524"/>
      <c r="L19" s="121"/>
      <c r="M19" s="121"/>
      <c r="N19" s="116"/>
    </row>
    <row r="20" spans="3:15">
      <c r="C20" s="522"/>
      <c r="D20" s="523"/>
      <c r="E20" s="523"/>
      <c r="F20" s="523"/>
      <c r="G20" s="523"/>
      <c r="H20" s="523"/>
      <c r="I20" s="523"/>
      <c r="J20" s="524"/>
      <c r="L20" s="122"/>
      <c r="M20" s="122"/>
      <c r="N20" s="116"/>
    </row>
    <row r="21" spans="3:15" ht="6" customHeight="1">
      <c r="C21" s="522"/>
      <c r="D21" s="523"/>
      <c r="E21" s="523"/>
      <c r="F21" s="523"/>
      <c r="G21" s="523"/>
      <c r="H21" s="523"/>
      <c r="I21" s="523"/>
      <c r="J21" s="524"/>
    </row>
    <row r="22" spans="3:15">
      <c r="C22" s="522"/>
      <c r="D22" s="523"/>
      <c r="E22" s="523"/>
      <c r="F22" s="523"/>
      <c r="G22" s="523"/>
      <c r="H22" s="523"/>
      <c r="I22" s="523"/>
      <c r="J22" s="524"/>
    </row>
    <row r="23" spans="3:15">
      <c r="C23" s="522"/>
      <c r="D23" s="523"/>
      <c r="E23" s="523"/>
      <c r="F23" s="523"/>
      <c r="G23" s="523"/>
      <c r="H23" s="523"/>
      <c r="I23" s="523"/>
      <c r="J23" s="524"/>
    </row>
    <row r="24" spans="3:15">
      <c r="C24" s="522"/>
      <c r="D24" s="523"/>
      <c r="E24" s="523"/>
      <c r="F24" s="523"/>
      <c r="G24" s="523"/>
      <c r="H24" s="523"/>
      <c r="I24" s="523"/>
      <c r="J24" s="524"/>
    </row>
    <row r="25" spans="3:15" ht="67.5" customHeight="1">
      <c r="C25" s="525"/>
      <c r="D25" s="526"/>
      <c r="E25" s="526"/>
      <c r="F25" s="526"/>
      <c r="G25" s="526"/>
      <c r="H25" s="526"/>
      <c r="I25" s="526"/>
      <c r="J25" s="527"/>
    </row>
    <row r="26" spans="3:15" ht="5.25" customHeight="1">
      <c r="J26" s="113"/>
    </row>
    <row r="27" spans="3:15" ht="30">
      <c r="H27" s="178" t="s">
        <v>241</v>
      </c>
      <c r="I27" s="178" t="s">
        <v>171</v>
      </c>
      <c r="J27" s="159" t="s">
        <v>98</v>
      </c>
      <c r="K27" s="113"/>
      <c r="L27" s="113" t="s">
        <v>40</v>
      </c>
      <c r="M27" s="113" t="s">
        <v>182</v>
      </c>
      <c r="N27" s="113" t="s">
        <v>172</v>
      </c>
      <c r="O27" s="144"/>
    </row>
    <row r="28" spans="3:15">
      <c r="I28" s="113"/>
    </row>
  </sheetData>
  <mergeCells count="3">
    <mergeCell ref="L10:M10"/>
    <mergeCell ref="C5:J25"/>
    <mergeCell ref="C2:P3"/>
  </mergeCells>
  <phoneticPr fontId="33" type="noConversion"/>
  <hyperlinks>
    <hyperlink ref="L27" location="'Action 1 CALC'!A1" display="Calculations" xr:uid="{00000000-0004-0000-0C00-000000000000}"/>
    <hyperlink ref="J27" location="FMF!A1" display="FMF" xr:uid="{00000000-0004-0000-0C00-000001000000}"/>
    <hyperlink ref="I27" location="'Priority Matrix'!A1" display="Priority Matrix" xr:uid="{00000000-0004-0000-0C00-000002000000}"/>
    <hyperlink ref="M27" location="'2.PVD'!A1" display="Next action" xr:uid="{00000000-0004-0000-0C00-000003000000}"/>
    <hyperlink ref="N27" location="PM!A1" display="Previous action" xr:uid="{00000000-0004-0000-0C00-000004000000}"/>
    <hyperlink ref="H27" location="'Fleet Data Sheet'!A1" display="Fleet Data Sheet" xr:uid="{00000000-0004-0000-0C00-000005000000}"/>
  </hyperlink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2:N15"/>
  <sheetViews>
    <sheetView workbookViewId="0">
      <selection activeCell="K21" sqref="K21"/>
    </sheetView>
  </sheetViews>
  <sheetFormatPr baseColWidth="10" defaultColWidth="8.83203125" defaultRowHeight="15"/>
  <cols>
    <col min="1" max="1" width="8.83203125" style="21"/>
    <col min="2" max="2" width="8.83203125" style="7"/>
    <col min="3" max="3" width="21" customWidth="1"/>
    <col min="8" max="8" width="17.1640625" customWidth="1"/>
    <col min="9" max="9" width="13.83203125" customWidth="1"/>
    <col min="10" max="10" width="10.6640625" customWidth="1"/>
    <col min="11" max="11" width="12.1640625" customWidth="1"/>
    <col min="12" max="12" width="10.5" customWidth="1"/>
    <col min="13" max="13" width="11.5" customWidth="1"/>
    <col min="14" max="14" width="10.1640625" customWidth="1"/>
  </cols>
  <sheetData>
    <row r="2" spans="1:14">
      <c r="C2" s="15" t="s">
        <v>221</v>
      </c>
    </row>
    <row r="3" spans="1:14">
      <c r="A3" s="6" t="s">
        <v>222</v>
      </c>
    </row>
    <row r="4" spans="1:14">
      <c r="C4" s="34"/>
      <c r="D4" s="34"/>
    </row>
    <row r="5" spans="1:14">
      <c r="C5" s="34"/>
      <c r="D5" s="34"/>
    </row>
    <row r="7" spans="1:14">
      <c r="C7" s="12" t="s">
        <v>6</v>
      </c>
      <c r="D7" s="189">
        <f>'Fleet Data Sheet'!D6</f>
        <v>0</v>
      </c>
      <c r="G7" s="535" t="s">
        <v>20</v>
      </c>
      <c r="H7" s="535"/>
      <c r="I7" s="8">
        <f>D7*D8</f>
        <v>0</v>
      </c>
    </row>
    <row r="8" spans="1:14" ht="15" customHeight="1">
      <c r="B8" s="18"/>
      <c r="C8" s="12" t="s">
        <v>18</v>
      </c>
      <c r="D8" s="13">
        <f>'Fleet Data Sheet'!D8</f>
        <v>0</v>
      </c>
      <c r="G8" s="536" t="s">
        <v>21</v>
      </c>
      <c r="H8" s="536"/>
      <c r="I8" s="8">
        <f>D9*D7</f>
        <v>0</v>
      </c>
    </row>
    <row r="9" spans="1:14" s="21" customFormat="1" ht="15" customHeight="1">
      <c r="B9" s="18"/>
      <c r="C9" s="12" t="s">
        <v>19</v>
      </c>
      <c r="D9" s="13">
        <f>30000</f>
        <v>30000</v>
      </c>
      <c r="G9" s="32"/>
      <c r="H9" s="32"/>
      <c r="I9" s="33"/>
    </row>
    <row r="10" spans="1:14">
      <c r="B10" s="18"/>
      <c r="C10" s="11"/>
      <c r="D10" s="35"/>
      <c r="G10" s="534" t="s">
        <v>34</v>
      </c>
      <c r="H10" s="534"/>
      <c r="I10" s="24">
        <f>I7-I8</f>
        <v>0</v>
      </c>
    </row>
    <row r="11" spans="1:14">
      <c r="C11" s="188"/>
      <c r="D11" s="188"/>
      <c r="G11" s="534" t="s">
        <v>35</v>
      </c>
      <c r="H11" s="534"/>
      <c r="I11" s="25" t="e">
        <f>I10/I7</f>
        <v>#DIV/0!</v>
      </c>
    </row>
    <row r="12" spans="1:14">
      <c r="C12" s="188"/>
      <c r="D12" s="188"/>
    </row>
    <row r="14" spans="1:14">
      <c r="J14" s="8"/>
      <c r="K14" s="8"/>
      <c r="L14" s="8"/>
      <c r="M14" s="8"/>
      <c r="N14" s="8"/>
    </row>
    <row r="15" spans="1:14">
      <c r="J15" s="8"/>
      <c r="K15" s="8"/>
      <c r="L15" s="8"/>
      <c r="M15" s="8"/>
      <c r="N15" s="8"/>
    </row>
  </sheetData>
  <mergeCells count="4">
    <mergeCell ref="G11:H11"/>
    <mergeCell ref="G7:H7"/>
    <mergeCell ref="G8:H8"/>
    <mergeCell ref="G10:H10"/>
  </mergeCells>
  <hyperlinks>
    <hyperlink ref="A3" location="'1.SVSCM'!A1" display="Action 1" xr:uid="{00000000-0004-0000-0D00-000000000000}"/>
  </hyperlinks>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2:S46"/>
  <sheetViews>
    <sheetView showGridLines="0" showRowColHeaders="0" topLeftCell="B1" zoomScale="115" zoomScaleNormal="115" workbookViewId="0">
      <selection activeCell="O11" sqref="O11"/>
    </sheetView>
  </sheetViews>
  <sheetFormatPr baseColWidth="10" defaultColWidth="8.83203125" defaultRowHeight="15"/>
  <cols>
    <col min="1" max="1" width="3.6640625" style="114" hidden="1" customWidth="1"/>
    <col min="2" max="2" width="14" style="114" customWidth="1"/>
    <col min="3" max="3" width="18.1640625" style="114" customWidth="1"/>
    <col min="4" max="4" width="13.33203125" style="114" customWidth="1"/>
    <col min="5" max="5" width="13.5" style="114" customWidth="1"/>
    <col min="6" max="6" width="5.5" style="114" customWidth="1"/>
    <col min="7" max="9" width="8.83203125" style="114"/>
    <col min="10" max="10" width="9.83203125" style="114" customWidth="1"/>
    <col min="11" max="11" width="11.5" style="114" customWidth="1"/>
    <col min="12" max="12" width="13" style="114" customWidth="1"/>
    <col min="13" max="13" width="18.5" style="114" customWidth="1"/>
    <col min="14" max="14" width="29.5" style="114" customWidth="1"/>
    <col min="15" max="15" width="21.5" style="114" customWidth="1"/>
    <col min="16" max="16" width="19.5" style="114" customWidth="1"/>
    <col min="17" max="17" width="12.5" style="114" customWidth="1"/>
    <col min="18" max="16384" width="8.83203125" style="114"/>
  </cols>
  <sheetData>
    <row r="2" spans="1:19" ht="15" customHeight="1">
      <c r="A2" s="113"/>
      <c r="C2" s="537" t="s">
        <v>194</v>
      </c>
      <c r="D2" s="538"/>
      <c r="E2" s="538"/>
      <c r="F2" s="538"/>
      <c r="G2" s="538"/>
      <c r="H2" s="538"/>
      <c r="I2" s="538"/>
      <c r="J2" s="538"/>
      <c r="K2" s="538"/>
      <c r="L2" s="538"/>
      <c r="M2" s="538"/>
      <c r="N2" s="539"/>
      <c r="O2" s="130"/>
      <c r="P2" s="131"/>
      <c r="Q2" s="131"/>
      <c r="R2" s="131"/>
    </row>
    <row r="3" spans="1:19" ht="15" customHeight="1">
      <c r="A3" s="113"/>
      <c r="C3" s="540"/>
      <c r="D3" s="541"/>
      <c r="E3" s="541"/>
      <c r="F3" s="541"/>
      <c r="G3" s="541"/>
      <c r="H3" s="541"/>
      <c r="I3" s="541"/>
      <c r="J3" s="541"/>
      <c r="K3" s="541"/>
      <c r="L3" s="541"/>
      <c r="M3" s="541"/>
      <c r="N3" s="542"/>
      <c r="O3" s="130"/>
      <c r="P3" s="131"/>
      <c r="Q3" s="131"/>
      <c r="R3" s="131"/>
    </row>
    <row r="4" spans="1:19">
      <c r="A4" s="113"/>
    </row>
    <row r="5" spans="1:19" ht="15" customHeight="1">
      <c r="C5" s="519" t="s">
        <v>363</v>
      </c>
      <c r="D5" s="520"/>
      <c r="E5" s="520"/>
      <c r="F5" s="520"/>
      <c r="G5" s="520"/>
      <c r="H5" s="520"/>
      <c r="I5" s="520"/>
      <c r="J5" s="521"/>
      <c r="M5" s="311" t="s">
        <v>6</v>
      </c>
      <c r="N5" s="62">
        <f>'Action 2 CALC'!D7</f>
        <v>0</v>
      </c>
      <c r="P5" s="121"/>
      <c r="Q5" s="132"/>
      <c r="R5" s="121"/>
      <c r="S5" s="121"/>
    </row>
    <row r="6" spans="1:19">
      <c r="C6" s="522"/>
      <c r="D6" s="523"/>
      <c r="E6" s="523"/>
      <c r="F6" s="523"/>
      <c r="G6" s="523"/>
      <c r="H6" s="523"/>
      <c r="I6" s="523"/>
      <c r="J6" s="524"/>
      <c r="M6" s="311" t="s">
        <v>245</v>
      </c>
      <c r="N6" s="125">
        <f>'Action 2 CALC'!D15</f>
        <v>12000</v>
      </c>
      <c r="P6" s="116"/>
      <c r="Q6" s="119"/>
    </row>
    <row r="7" spans="1:19">
      <c r="C7" s="522"/>
      <c r="D7" s="523"/>
      <c r="E7" s="523"/>
      <c r="F7" s="523"/>
      <c r="G7" s="523"/>
      <c r="H7" s="523"/>
      <c r="I7" s="523"/>
      <c r="J7" s="524"/>
      <c r="P7" s="123"/>
      <c r="Q7" s="123"/>
    </row>
    <row r="8" spans="1:19">
      <c r="C8" s="522"/>
      <c r="D8" s="523"/>
      <c r="E8" s="523"/>
      <c r="F8" s="523"/>
      <c r="G8" s="523"/>
      <c r="H8" s="523"/>
      <c r="I8" s="523"/>
      <c r="J8" s="524"/>
    </row>
    <row r="9" spans="1:19" ht="3" customHeight="1">
      <c r="C9" s="522"/>
      <c r="D9" s="523"/>
      <c r="E9" s="523"/>
      <c r="F9" s="523"/>
      <c r="G9" s="523"/>
      <c r="H9" s="523"/>
      <c r="I9" s="523"/>
      <c r="J9" s="524"/>
    </row>
    <row r="10" spans="1:19" ht="15" customHeight="1">
      <c r="C10" s="522"/>
      <c r="D10" s="523"/>
      <c r="E10" s="523"/>
      <c r="F10" s="523"/>
      <c r="G10" s="523"/>
      <c r="H10" s="523"/>
      <c r="I10" s="523"/>
      <c r="J10" s="524"/>
      <c r="M10" s="310" t="s">
        <v>31</v>
      </c>
      <c r="N10" s="125" t="b">
        <f>IF(AND('Fleet Data Sheet'!D7=5),'Action 2 CALC'!G21,IF(AND('Fleet Data Sheet'!D7=6),'Action 2 CALC'!G45,IF(AND('Fleet Data Sheet'!D7=7),'Action 2 CALC'!G69,IF(AND('Fleet Data Sheet'!D7=8),'Action 2 CALC'!G92))))</f>
        <v>0</v>
      </c>
    </row>
    <row r="11" spans="1:19">
      <c r="C11" s="522"/>
      <c r="D11" s="523"/>
      <c r="E11" s="523"/>
      <c r="F11" s="523"/>
      <c r="G11" s="523"/>
      <c r="H11" s="523"/>
      <c r="I11" s="523"/>
      <c r="J11" s="524"/>
      <c r="M11" s="311" t="s">
        <v>32</v>
      </c>
      <c r="N11" s="126" t="b">
        <f>IF(AND('Fleet Data Sheet'!D7=5),'Action 2 CALC'!G22,IF(AND('Fleet Data Sheet'!D7=6),'Action 2 CALC'!G46,IF(AND('Fleet Data Sheet'!D7=7),'Action 2 CALC'!G70,IF(AND('Fleet Data Sheet'!D7=8),'Action 2 CALC'!G93))))</f>
        <v>0</v>
      </c>
    </row>
    <row r="12" spans="1:19">
      <c r="C12" s="522"/>
      <c r="D12" s="523"/>
      <c r="E12" s="523"/>
      <c r="F12" s="523"/>
      <c r="G12" s="523"/>
      <c r="H12" s="523"/>
      <c r="I12" s="523"/>
      <c r="J12" s="524"/>
    </row>
    <row r="13" spans="1:19">
      <c r="C13" s="522"/>
      <c r="D13" s="523"/>
      <c r="E13" s="523"/>
      <c r="F13" s="523"/>
      <c r="G13" s="523"/>
      <c r="H13" s="523"/>
      <c r="I13" s="523"/>
      <c r="J13" s="524"/>
    </row>
    <row r="14" spans="1:19">
      <c r="C14" s="522"/>
      <c r="D14" s="523"/>
      <c r="E14" s="523"/>
      <c r="F14" s="523"/>
      <c r="G14" s="523"/>
      <c r="H14" s="523"/>
      <c r="I14" s="523"/>
      <c r="J14" s="524"/>
    </row>
    <row r="15" spans="1:19" ht="2.25" customHeight="1">
      <c r="C15" s="522"/>
      <c r="D15" s="523"/>
      <c r="E15" s="523"/>
      <c r="F15" s="523"/>
      <c r="G15" s="523"/>
      <c r="H15" s="523"/>
      <c r="I15" s="523"/>
      <c r="J15" s="524"/>
    </row>
    <row r="16" spans="1:19">
      <c r="C16" s="522"/>
      <c r="D16" s="523"/>
      <c r="E16" s="523"/>
      <c r="F16" s="523"/>
      <c r="G16" s="523"/>
      <c r="H16" s="523"/>
      <c r="I16" s="523"/>
      <c r="J16" s="524"/>
    </row>
    <row r="17" spans="3:17">
      <c r="C17" s="522"/>
      <c r="D17" s="523"/>
      <c r="E17" s="523"/>
      <c r="F17" s="523"/>
      <c r="G17" s="523"/>
      <c r="H17" s="523"/>
      <c r="I17" s="523"/>
      <c r="J17" s="524"/>
    </row>
    <row r="18" spans="3:17" ht="2.25" customHeight="1">
      <c r="C18" s="522"/>
      <c r="D18" s="523"/>
      <c r="E18" s="523"/>
      <c r="F18" s="523"/>
      <c r="G18" s="523"/>
      <c r="H18" s="523"/>
      <c r="I18" s="523"/>
      <c r="J18" s="524"/>
    </row>
    <row r="19" spans="3:17">
      <c r="C19" s="522"/>
      <c r="D19" s="523"/>
      <c r="E19" s="523"/>
      <c r="F19" s="523"/>
      <c r="G19" s="523"/>
      <c r="H19" s="523"/>
      <c r="I19" s="523"/>
      <c r="J19" s="524"/>
    </row>
    <row r="20" spans="3:17">
      <c r="C20" s="522"/>
      <c r="D20" s="523"/>
      <c r="E20" s="523"/>
      <c r="F20" s="523"/>
      <c r="G20" s="523"/>
      <c r="H20" s="523"/>
      <c r="I20" s="523"/>
      <c r="J20" s="524"/>
    </row>
    <row r="21" spans="3:17" ht="2.25" customHeight="1">
      <c r="C21" s="522"/>
      <c r="D21" s="523"/>
      <c r="E21" s="523"/>
      <c r="F21" s="523"/>
      <c r="G21" s="523"/>
      <c r="H21" s="523"/>
      <c r="I21" s="523"/>
      <c r="J21" s="524"/>
    </row>
    <row r="22" spans="3:17">
      <c r="C22" s="522"/>
      <c r="D22" s="523"/>
      <c r="E22" s="523"/>
      <c r="F22" s="523"/>
      <c r="G22" s="523"/>
      <c r="H22" s="523"/>
      <c r="I22" s="523"/>
      <c r="J22" s="524"/>
    </row>
    <row r="23" spans="3:17">
      <c r="C23" s="522"/>
      <c r="D23" s="523"/>
      <c r="E23" s="523"/>
      <c r="F23" s="523"/>
      <c r="G23" s="523"/>
      <c r="H23" s="523"/>
      <c r="I23" s="523"/>
      <c r="J23" s="524"/>
    </row>
    <row r="24" spans="3:17">
      <c r="C24" s="522"/>
      <c r="D24" s="523"/>
      <c r="E24" s="523"/>
      <c r="F24" s="523"/>
      <c r="G24" s="523"/>
      <c r="H24" s="523"/>
      <c r="I24" s="523"/>
      <c r="J24" s="524"/>
    </row>
    <row r="25" spans="3:17" ht="86.25" customHeight="1">
      <c r="C25" s="525"/>
      <c r="D25" s="526"/>
      <c r="E25" s="526"/>
      <c r="F25" s="526"/>
      <c r="G25" s="526"/>
      <c r="H25" s="526"/>
      <c r="I25" s="526"/>
      <c r="J25" s="527"/>
    </row>
    <row r="26" spans="3:17">
      <c r="C26" s="123"/>
      <c r="D26" s="123"/>
      <c r="E26" s="123"/>
      <c r="F26" s="123"/>
      <c r="G26" s="123"/>
      <c r="H26" s="123"/>
      <c r="I26" s="123"/>
      <c r="J26" s="123"/>
    </row>
    <row r="27" spans="3:17" ht="30">
      <c r="H27" s="178" t="s">
        <v>241</v>
      </c>
      <c r="I27" s="178" t="s">
        <v>171</v>
      </c>
      <c r="J27" s="113" t="s">
        <v>98</v>
      </c>
      <c r="K27" s="123"/>
      <c r="L27" s="113" t="s">
        <v>40</v>
      </c>
      <c r="M27" s="147" t="s">
        <v>182</v>
      </c>
      <c r="N27" s="145" t="s">
        <v>172</v>
      </c>
      <c r="O27" s="123"/>
      <c r="P27" s="123"/>
      <c r="Q27" s="123"/>
    </row>
    <row r="28" spans="3:17">
      <c r="K28" s="123"/>
      <c r="L28" s="121"/>
      <c r="M28" s="121"/>
      <c r="N28" s="121"/>
      <c r="O28" s="121"/>
      <c r="P28" s="117"/>
      <c r="Q28" s="123"/>
    </row>
    <row r="29" spans="3:17">
      <c r="K29" s="123"/>
      <c r="L29" s="121"/>
      <c r="M29" s="121"/>
      <c r="N29" s="121"/>
      <c r="O29" s="121"/>
      <c r="P29" s="119"/>
      <c r="Q29" s="123"/>
    </row>
    <row r="30" spans="3:17">
      <c r="E30" s="304"/>
      <c r="J30" s="304"/>
      <c r="K30" s="304"/>
      <c r="L30" s="304"/>
      <c r="M30" s="304"/>
      <c r="N30" s="123"/>
      <c r="O30" s="123"/>
      <c r="P30" s="123"/>
      <c r="Q30" s="123"/>
    </row>
    <row r="31" spans="3:17">
      <c r="J31" s="304"/>
      <c r="K31" s="304"/>
      <c r="L31" s="304"/>
      <c r="M31" s="304"/>
    </row>
    <row r="32" spans="3:17">
      <c r="J32" s="304"/>
      <c r="K32" s="304"/>
      <c r="M32" s="304"/>
    </row>
    <row r="33" spans="10:13">
      <c r="J33" s="304"/>
      <c r="K33" s="304"/>
    </row>
    <row r="34" spans="10:13">
      <c r="J34" s="304"/>
      <c r="K34" s="304"/>
      <c r="L34" s="304"/>
      <c r="M34" s="304"/>
    </row>
    <row r="35" spans="10:13">
      <c r="J35" s="304"/>
      <c r="K35" s="304"/>
      <c r="L35" s="304"/>
      <c r="M35" s="304"/>
    </row>
    <row r="36" spans="10:13">
      <c r="J36" s="304"/>
      <c r="K36" s="304"/>
      <c r="L36" s="304"/>
      <c r="M36" s="304"/>
    </row>
    <row r="37" spans="10:13">
      <c r="J37" s="304"/>
      <c r="K37" s="304"/>
      <c r="L37" s="304"/>
      <c r="M37" s="304"/>
    </row>
    <row r="38" spans="10:13">
      <c r="J38" s="304"/>
      <c r="K38" s="304"/>
      <c r="L38" s="304"/>
      <c r="M38" s="304"/>
    </row>
    <row r="39" spans="10:13">
      <c r="J39" s="304"/>
      <c r="K39" s="304"/>
      <c r="L39" s="304"/>
      <c r="M39" s="304"/>
    </row>
    <row r="40" spans="10:13">
      <c r="J40" s="304"/>
      <c r="K40" s="304"/>
      <c r="L40" s="304"/>
      <c r="M40" s="304"/>
    </row>
    <row r="41" spans="10:13">
      <c r="J41" s="304"/>
      <c r="K41" s="304"/>
      <c r="L41" s="304"/>
      <c r="M41" s="304"/>
    </row>
    <row r="42" spans="10:13">
      <c r="J42" s="304"/>
      <c r="K42" s="304"/>
      <c r="L42" s="304"/>
      <c r="M42" s="304"/>
    </row>
    <row r="43" spans="10:13">
      <c r="J43" s="304"/>
      <c r="K43" s="304"/>
      <c r="L43" s="304"/>
      <c r="M43" s="304"/>
    </row>
    <row r="44" spans="10:13">
      <c r="J44" s="304"/>
      <c r="K44" s="304"/>
      <c r="L44" s="304"/>
      <c r="M44" s="304"/>
    </row>
    <row r="45" spans="10:13">
      <c r="J45" s="304"/>
      <c r="K45" s="304"/>
      <c r="L45" s="304"/>
      <c r="M45" s="304"/>
    </row>
    <row r="46" spans="10:13">
      <c r="J46" s="304"/>
      <c r="K46" s="304"/>
      <c r="L46" s="304"/>
      <c r="M46" s="304"/>
    </row>
  </sheetData>
  <mergeCells count="2">
    <mergeCell ref="C5:J25"/>
    <mergeCell ref="C2:N3"/>
  </mergeCells>
  <hyperlinks>
    <hyperlink ref="I27" location="'Priority Matrix'!A1" display="Priority Matrix" xr:uid="{00000000-0004-0000-0E00-000000000000}"/>
    <hyperlink ref="J27" location="FMF!A1" display="FMF" xr:uid="{00000000-0004-0000-0E00-000001000000}"/>
    <hyperlink ref="L27" location="'Action 2 CALC'!A1" display="Calculations" xr:uid="{00000000-0004-0000-0E00-000002000000}"/>
    <hyperlink ref="M27" location="'3.F-S'!A1" display="Next action" xr:uid="{00000000-0004-0000-0E00-000003000000}"/>
    <hyperlink ref="N27" location="'1.SVSCM'!A1" display="Previous action" xr:uid="{00000000-0004-0000-0E00-000004000000}"/>
    <hyperlink ref="H27" location="'Fleet Data Sheet'!A1" display="Fleet Data Sheet" xr:uid="{00000000-0004-0000-0E00-000005000000}"/>
  </hyperlinks>
  <pageMargins left="0.7" right="0.7" top="0.75" bottom="0.75" header="0.3" footer="0.3"/>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2:N102"/>
  <sheetViews>
    <sheetView topLeftCell="A34" zoomScaleNormal="100" workbookViewId="0">
      <selection activeCell="E53" sqref="E53"/>
    </sheetView>
  </sheetViews>
  <sheetFormatPr baseColWidth="10" defaultColWidth="8.83203125" defaultRowHeight="15"/>
  <cols>
    <col min="1" max="1" width="8.83203125" style="21"/>
    <col min="3" max="3" width="38.6640625" customWidth="1"/>
    <col min="6" max="6" width="38" customWidth="1"/>
    <col min="7" max="7" width="13.83203125" customWidth="1"/>
    <col min="8" max="8" width="10.83203125" customWidth="1"/>
    <col min="9" max="9" width="12.5" customWidth="1"/>
    <col min="10" max="10" width="13" customWidth="1"/>
    <col min="11" max="11" width="12.5" customWidth="1"/>
    <col min="12" max="12" width="12.6640625" customWidth="1"/>
    <col min="13" max="13" width="13.1640625" customWidth="1"/>
    <col min="14" max="14" width="13" customWidth="1"/>
  </cols>
  <sheetData>
    <row r="2" spans="1:12">
      <c r="C2" s="15" t="s">
        <v>219</v>
      </c>
    </row>
    <row r="3" spans="1:12">
      <c r="A3" s="6" t="s">
        <v>220</v>
      </c>
    </row>
    <row r="4" spans="1:12" ht="19">
      <c r="G4" s="543" t="s">
        <v>351</v>
      </c>
      <c r="H4" s="543"/>
    </row>
    <row r="6" spans="1:12">
      <c r="F6" s="535" t="s">
        <v>22</v>
      </c>
      <c r="G6" s="535"/>
      <c r="H6" s="535"/>
      <c r="I6" s="535"/>
      <c r="J6" s="535"/>
      <c r="K6" s="535"/>
    </row>
    <row r="7" spans="1:12">
      <c r="C7" s="12" t="s">
        <v>13</v>
      </c>
      <c r="D7" s="189">
        <f>'Fleet Data Sheet'!D6</f>
        <v>0</v>
      </c>
      <c r="F7" s="14" t="s">
        <v>9</v>
      </c>
      <c r="G7" s="14" t="s">
        <v>0</v>
      </c>
      <c r="H7" s="14" t="s">
        <v>1</v>
      </c>
      <c r="I7" s="14" t="s">
        <v>2</v>
      </c>
      <c r="J7" s="14" t="s">
        <v>3</v>
      </c>
      <c r="K7" s="14" t="s">
        <v>4</v>
      </c>
    </row>
    <row r="8" spans="1:12">
      <c r="C8" s="12" t="s">
        <v>14</v>
      </c>
      <c r="D8" s="13">
        <f>'Fleet Data Sheet'!D8</f>
        <v>0</v>
      </c>
      <c r="F8" s="7" t="s">
        <v>10</v>
      </c>
      <c r="G8" s="8">
        <f>$D$7*$D$8/5</f>
        <v>0</v>
      </c>
      <c r="H8" s="22">
        <f>$D$7*$D$8/5</f>
        <v>0</v>
      </c>
      <c r="I8" s="22">
        <f>$D$7*$D$8/5</f>
        <v>0</v>
      </c>
      <c r="J8" s="22">
        <f>$D$7*$D$8/5</f>
        <v>0</v>
      </c>
      <c r="K8" s="22">
        <f>$D$7*$D$8/5</f>
        <v>0</v>
      </c>
    </row>
    <row r="9" spans="1:12">
      <c r="C9" s="12" t="s">
        <v>28</v>
      </c>
      <c r="D9" s="13">
        <f>'Fleet Data Sheet'!D13</f>
        <v>0</v>
      </c>
      <c r="F9" s="7" t="s">
        <v>28</v>
      </c>
      <c r="G9" s="8">
        <f>$D$7*$D$9</f>
        <v>0</v>
      </c>
      <c r="H9" s="8">
        <f>$D$7*$D$9</f>
        <v>0</v>
      </c>
      <c r="I9" s="8">
        <f>$D$7*$D$9</f>
        <v>0</v>
      </c>
      <c r="J9" s="8">
        <f>$D$7*$D$9</f>
        <v>0</v>
      </c>
      <c r="K9" s="8">
        <f>$D$7*$D$9</f>
        <v>0</v>
      </c>
    </row>
    <row r="10" spans="1:12">
      <c r="F10" s="19" t="s">
        <v>12</v>
      </c>
      <c r="G10" s="10">
        <f>SUM(G8:G9)</f>
        <v>0</v>
      </c>
      <c r="H10" s="10">
        <f>G10+SUM(H8:H9)</f>
        <v>0</v>
      </c>
      <c r="I10" s="10">
        <f>H10+SUM(I8:I9)</f>
        <v>0</v>
      </c>
      <c r="J10" s="10">
        <f>I10+SUM(J8:J9)</f>
        <v>0</v>
      </c>
      <c r="K10" s="10">
        <f>J10+SUM(K8:K9)</f>
        <v>0</v>
      </c>
    </row>
    <row r="13" spans="1:12">
      <c r="C13" s="11"/>
      <c r="D13" s="11"/>
      <c r="F13" s="545" t="s">
        <v>23</v>
      </c>
      <c r="G13" s="545"/>
      <c r="H13" s="545"/>
      <c r="I13" s="545"/>
      <c r="J13" s="545"/>
      <c r="K13" s="545"/>
      <c r="L13" s="26"/>
    </row>
    <row r="14" spans="1:12">
      <c r="C14" s="11"/>
      <c r="D14" s="191"/>
      <c r="F14" s="14" t="s">
        <v>9</v>
      </c>
      <c r="G14" s="14" t="s">
        <v>0</v>
      </c>
      <c r="H14" s="14" t="s">
        <v>1</v>
      </c>
      <c r="I14" s="14" t="s">
        <v>2</v>
      </c>
      <c r="J14" s="14" t="s">
        <v>3</v>
      </c>
      <c r="K14" s="14" t="s">
        <v>4</v>
      </c>
      <c r="L14" s="27"/>
    </row>
    <row r="15" spans="1:12">
      <c r="C15" s="12" t="s">
        <v>307</v>
      </c>
      <c r="D15" s="36">
        <f>'Fleet Data Sheet'!E9-'Fleet Data Sheet'!D9</f>
        <v>12000</v>
      </c>
      <c r="F15" t="s">
        <v>10</v>
      </c>
      <c r="G15" s="8">
        <f>$D$7*$D$8/5</f>
        <v>0</v>
      </c>
      <c r="H15" s="22">
        <f>$D$7*$D$8/5</f>
        <v>0</v>
      </c>
      <c r="I15" s="22">
        <f>$D$7*$D$8/5</f>
        <v>0</v>
      </c>
      <c r="J15" s="22">
        <f>$D$7*$D$8/5</f>
        <v>0</v>
      </c>
      <c r="K15" s="22">
        <f>$D$7*$D$8/5</f>
        <v>0</v>
      </c>
      <c r="L15" s="33"/>
    </row>
    <row r="16" spans="1:12">
      <c r="C16" s="28"/>
      <c r="D16" s="22"/>
      <c r="F16" t="s">
        <v>28</v>
      </c>
      <c r="G16" s="20">
        <f>$D$9*$D$7</f>
        <v>0</v>
      </c>
      <c r="H16" s="20">
        <f>$D$9*$D$7</f>
        <v>0</v>
      </c>
      <c r="I16" s="20">
        <f>$D$9*$D$7</f>
        <v>0</v>
      </c>
      <c r="J16" s="20">
        <f>$D$9*$D$7</f>
        <v>0</v>
      </c>
      <c r="K16" s="20">
        <f>$D$9*$D$7</f>
        <v>0</v>
      </c>
      <c r="L16" s="287"/>
    </row>
    <row r="17" spans="6:12">
      <c r="F17" t="s">
        <v>24</v>
      </c>
      <c r="G17" s="22">
        <f>-$D$7*$D$15/5</f>
        <v>0</v>
      </c>
      <c r="H17" s="22">
        <f>-$D$7*$D$15/5</f>
        <v>0</v>
      </c>
      <c r="I17" s="22">
        <f>-$D$7*$D$15/5</f>
        <v>0</v>
      </c>
      <c r="J17" s="22">
        <f>-$D$7*$D$15/5</f>
        <v>0</v>
      </c>
      <c r="K17" s="22">
        <f>-$D$7*$D$15/5</f>
        <v>0</v>
      </c>
      <c r="L17" s="288"/>
    </row>
    <row r="18" spans="6:12">
      <c r="F18" s="9" t="s">
        <v>12</v>
      </c>
      <c r="G18" s="10">
        <f>SUM(G15:G17)</f>
        <v>0</v>
      </c>
      <c r="H18" s="10">
        <f>G18+SUM(H15:H17)</f>
        <v>0</v>
      </c>
      <c r="I18" s="10">
        <f>H18+SUM(I15:I17)</f>
        <v>0</v>
      </c>
      <c r="J18" s="10">
        <f>I18+SUM(J15:J17)</f>
        <v>0</v>
      </c>
      <c r="K18" s="10">
        <f>J18+SUM(K15:K17)</f>
        <v>0</v>
      </c>
      <c r="L18" s="288"/>
    </row>
    <row r="20" spans="6:12" s="21" customFormat="1"/>
    <row r="21" spans="6:12" s="21" customFormat="1">
      <c r="F21" s="16" t="s">
        <v>15</v>
      </c>
      <c r="G21" s="24">
        <f>K10-K18</f>
        <v>0</v>
      </c>
    </row>
    <row r="22" spans="6:12">
      <c r="F22" s="16" t="s">
        <v>16</v>
      </c>
      <c r="G22" s="25" t="e">
        <f>G21/K10</f>
        <v>#DIV/0!</v>
      </c>
    </row>
    <row r="23" spans="6:12" s="21" customFormat="1">
      <c r="F23" s="30"/>
    </row>
    <row r="24" spans="6:12">
      <c r="G24" s="14" t="s">
        <v>0</v>
      </c>
      <c r="H24" s="14" t="s">
        <v>1</v>
      </c>
      <c r="I24" s="14" t="s">
        <v>2</v>
      </c>
      <c r="J24" s="14" t="s">
        <v>3</v>
      </c>
      <c r="K24" s="14" t="s">
        <v>4</v>
      </c>
    </row>
    <row r="25" spans="6:12">
      <c r="F25" s="17" t="s">
        <v>25</v>
      </c>
      <c r="G25" s="8">
        <f>G10</f>
        <v>0</v>
      </c>
      <c r="H25" s="8">
        <f>H10</f>
        <v>0</v>
      </c>
      <c r="I25" s="8">
        <f>I10</f>
        <v>0</v>
      </c>
      <c r="J25" s="8">
        <f>J10</f>
        <v>0</v>
      </c>
      <c r="K25" s="8">
        <f>K10</f>
        <v>0</v>
      </c>
    </row>
    <row r="26" spans="6:12">
      <c r="F26" s="306" t="s">
        <v>26</v>
      </c>
      <c r="G26" s="8">
        <f>G18</f>
        <v>0</v>
      </c>
      <c r="H26" s="8">
        <f>H18</f>
        <v>0</v>
      </c>
      <c r="I26" s="8">
        <f>I18</f>
        <v>0</v>
      </c>
      <c r="J26" s="8">
        <f>J18</f>
        <v>0</v>
      </c>
      <c r="K26" s="8">
        <f>K18</f>
        <v>0</v>
      </c>
    </row>
    <row r="28" spans="6:12">
      <c r="F28" s="289"/>
      <c r="G28" s="290"/>
      <c r="H28" s="9"/>
      <c r="I28" s="9"/>
      <c r="J28" s="9"/>
      <c r="K28" s="9"/>
    </row>
    <row r="29" spans="6:12" s="21" customFormat="1" ht="19">
      <c r="F29" s="30"/>
      <c r="G29" s="546" t="s">
        <v>353</v>
      </c>
      <c r="H29" s="546"/>
      <c r="I29" s="11"/>
      <c r="J29" s="11"/>
      <c r="K29" s="11"/>
    </row>
    <row r="30" spans="6:12" s="21" customFormat="1">
      <c r="F30" s="30"/>
      <c r="G30" s="37"/>
      <c r="H30" s="11"/>
      <c r="I30" s="11"/>
      <c r="J30" s="11"/>
      <c r="K30" s="11"/>
    </row>
    <row r="31" spans="6:12">
      <c r="F31" s="535" t="s">
        <v>22</v>
      </c>
      <c r="G31" s="535"/>
      <c r="H31" s="535"/>
      <c r="I31" s="535"/>
      <c r="J31" s="535"/>
      <c r="K31" s="535"/>
      <c r="L31" s="535"/>
    </row>
    <row r="32" spans="6:12">
      <c r="F32" s="14" t="s">
        <v>9</v>
      </c>
      <c r="G32" s="14" t="s">
        <v>0</v>
      </c>
      <c r="H32" s="14" t="s">
        <v>1</v>
      </c>
      <c r="I32" s="14" t="s">
        <v>2</v>
      </c>
      <c r="J32" s="14" t="s">
        <v>3</v>
      </c>
      <c r="K32" s="14" t="s">
        <v>4</v>
      </c>
      <c r="L32" s="14" t="s">
        <v>350</v>
      </c>
    </row>
    <row r="33" spans="6:12">
      <c r="F33" t="s">
        <v>10</v>
      </c>
      <c r="G33" s="22">
        <f>$D$7*$D$8/6</f>
        <v>0</v>
      </c>
      <c r="H33" s="22">
        <f t="shared" ref="H33:L33" si="0">$D$7*$D$8/6</f>
        <v>0</v>
      </c>
      <c r="I33" s="22">
        <f t="shared" si="0"/>
        <v>0</v>
      </c>
      <c r="J33" s="22">
        <f t="shared" si="0"/>
        <v>0</v>
      </c>
      <c r="K33" s="22">
        <f t="shared" si="0"/>
        <v>0</v>
      </c>
      <c r="L33" s="22">
        <f t="shared" si="0"/>
        <v>0</v>
      </c>
    </row>
    <row r="34" spans="6:12">
      <c r="F34" t="s">
        <v>28</v>
      </c>
      <c r="G34" s="22">
        <f>$D$7*$D$9</f>
        <v>0</v>
      </c>
      <c r="H34" s="22">
        <f t="shared" ref="H34:L34" si="1">$D$7*$D$9</f>
        <v>0</v>
      </c>
      <c r="I34" s="22">
        <f t="shared" si="1"/>
        <v>0</v>
      </c>
      <c r="J34" s="22">
        <f t="shared" si="1"/>
        <v>0</v>
      </c>
      <c r="K34" s="22">
        <f t="shared" si="1"/>
        <v>0</v>
      </c>
      <c r="L34" s="22">
        <f t="shared" si="1"/>
        <v>0</v>
      </c>
    </row>
    <row r="35" spans="6:12">
      <c r="F35" s="9" t="s">
        <v>12</v>
      </c>
      <c r="G35" s="23">
        <f>SUM(G33:G34)</f>
        <v>0</v>
      </c>
      <c r="H35" s="23">
        <f>G35+SUM(H33:H34)</f>
        <v>0</v>
      </c>
      <c r="I35" s="23">
        <f t="shared" ref="I35:L35" si="2">H35+SUM(I33:I34)</f>
        <v>0</v>
      </c>
      <c r="J35" s="23">
        <f t="shared" si="2"/>
        <v>0</v>
      </c>
      <c r="K35" s="23">
        <f t="shared" si="2"/>
        <v>0</v>
      </c>
      <c r="L35" s="23">
        <f t="shared" si="2"/>
        <v>0</v>
      </c>
    </row>
    <row r="37" spans="6:12">
      <c r="F37" s="545" t="s">
        <v>352</v>
      </c>
      <c r="G37" s="545"/>
      <c r="H37" s="545"/>
      <c r="I37" s="545"/>
      <c r="J37" s="545"/>
      <c r="K37" s="545"/>
      <c r="L37" s="545"/>
    </row>
    <row r="38" spans="6:12">
      <c r="F38" s="14" t="s">
        <v>9</v>
      </c>
      <c r="G38" s="14" t="s">
        <v>0</v>
      </c>
      <c r="H38" s="14" t="s">
        <v>1</v>
      </c>
      <c r="I38" s="14" t="s">
        <v>2</v>
      </c>
      <c r="J38" s="14" t="s">
        <v>3</v>
      </c>
      <c r="K38" s="14" t="s">
        <v>4</v>
      </c>
      <c r="L38" s="14" t="s">
        <v>350</v>
      </c>
    </row>
    <row r="39" spans="6:12">
      <c r="F39" s="21" t="s">
        <v>10</v>
      </c>
      <c r="G39" s="22">
        <f>$D$7*$D$8/6</f>
        <v>0</v>
      </c>
      <c r="H39" s="22">
        <f t="shared" ref="H39:L39" si="3">$D$7*$D$8/6</f>
        <v>0</v>
      </c>
      <c r="I39" s="22">
        <f t="shared" si="3"/>
        <v>0</v>
      </c>
      <c r="J39" s="22">
        <f t="shared" si="3"/>
        <v>0</v>
      </c>
      <c r="K39" s="22">
        <f t="shared" si="3"/>
        <v>0</v>
      </c>
      <c r="L39" s="22">
        <f t="shared" si="3"/>
        <v>0</v>
      </c>
    </row>
    <row r="40" spans="6:12">
      <c r="F40" s="21" t="s">
        <v>28</v>
      </c>
      <c r="G40" s="22">
        <f>$D$7*$D$9</f>
        <v>0</v>
      </c>
      <c r="H40" s="22">
        <f t="shared" ref="H40:L40" si="4">$D$7*$D$9</f>
        <v>0</v>
      </c>
      <c r="I40" s="22">
        <f t="shared" si="4"/>
        <v>0</v>
      </c>
      <c r="J40" s="22">
        <f t="shared" si="4"/>
        <v>0</v>
      </c>
      <c r="K40" s="22">
        <f t="shared" si="4"/>
        <v>0</v>
      </c>
      <c r="L40" s="22">
        <f t="shared" si="4"/>
        <v>0</v>
      </c>
    </row>
    <row r="41" spans="6:12">
      <c r="F41" s="21" t="s">
        <v>24</v>
      </c>
      <c r="G41" s="22">
        <f>-$D$7*$D$15/6</f>
        <v>0</v>
      </c>
      <c r="H41" s="22">
        <f t="shared" ref="H41:L41" si="5">-$D$7*$D$15/6</f>
        <v>0</v>
      </c>
      <c r="I41" s="22">
        <f t="shared" si="5"/>
        <v>0</v>
      </c>
      <c r="J41" s="22">
        <f t="shared" si="5"/>
        <v>0</v>
      </c>
      <c r="K41" s="22">
        <f t="shared" si="5"/>
        <v>0</v>
      </c>
      <c r="L41" s="22">
        <f t="shared" si="5"/>
        <v>0</v>
      </c>
    </row>
    <row r="42" spans="6:12">
      <c r="F42" s="9" t="s">
        <v>12</v>
      </c>
      <c r="G42" s="23">
        <f>SUM(G39:G41)</f>
        <v>0</v>
      </c>
      <c r="H42" s="23">
        <f>G42+SUM(H39:H41)</f>
        <v>0</v>
      </c>
      <c r="I42" s="23">
        <f t="shared" ref="I42:L42" si="6">H42+SUM(I39:I41)</f>
        <v>0</v>
      </c>
      <c r="J42" s="23">
        <f t="shared" si="6"/>
        <v>0</v>
      </c>
      <c r="K42" s="23">
        <f t="shared" si="6"/>
        <v>0</v>
      </c>
      <c r="L42" s="23">
        <f t="shared" si="6"/>
        <v>0</v>
      </c>
    </row>
    <row r="45" spans="6:12">
      <c r="F45" s="16" t="s">
        <v>15</v>
      </c>
      <c r="G45" s="24">
        <f>L35-L42</f>
        <v>0</v>
      </c>
    </row>
    <row r="46" spans="6:12">
      <c r="F46" s="16" t="s">
        <v>16</v>
      </c>
      <c r="G46" s="25" t="e">
        <f>G45/L35</f>
        <v>#DIV/0!</v>
      </c>
    </row>
    <row r="47" spans="6:12" s="21" customFormat="1">
      <c r="F47" s="30"/>
      <c r="G47" s="31"/>
    </row>
    <row r="48" spans="6:12" s="21" customFormat="1">
      <c r="F48" s="30"/>
      <c r="G48" s="14" t="s">
        <v>0</v>
      </c>
      <c r="H48" s="14" t="s">
        <v>1</v>
      </c>
      <c r="I48" s="14" t="s">
        <v>2</v>
      </c>
      <c r="J48" s="14" t="s">
        <v>3</v>
      </c>
      <c r="K48" s="14" t="s">
        <v>4</v>
      </c>
      <c r="L48" s="14" t="s">
        <v>350</v>
      </c>
    </row>
    <row r="49" spans="6:13" s="21" customFormat="1">
      <c r="F49" s="17" t="s">
        <v>25</v>
      </c>
      <c r="G49" s="303">
        <f>G35</f>
        <v>0</v>
      </c>
      <c r="H49" s="303">
        <f t="shared" ref="H49:L49" si="7">H35</f>
        <v>0</v>
      </c>
      <c r="I49" s="303">
        <f t="shared" si="7"/>
        <v>0</v>
      </c>
      <c r="J49" s="303">
        <f t="shared" si="7"/>
        <v>0</v>
      </c>
      <c r="K49" s="303">
        <f t="shared" si="7"/>
        <v>0</v>
      </c>
      <c r="L49" s="303">
        <f t="shared" si="7"/>
        <v>0</v>
      </c>
    </row>
    <row r="50" spans="6:13" s="21" customFormat="1">
      <c r="F50" s="306" t="s">
        <v>26</v>
      </c>
      <c r="G50" s="303">
        <f>G42</f>
        <v>0</v>
      </c>
      <c r="H50" s="303">
        <f t="shared" ref="H50:L50" si="8">H42</f>
        <v>0</v>
      </c>
      <c r="I50" s="303">
        <f t="shared" si="8"/>
        <v>0</v>
      </c>
      <c r="J50" s="303">
        <f t="shared" si="8"/>
        <v>0</v>
      </c>
      <c r="K50" s="303">
        <f t="shared" si="8"/>
        <v>0</v>
      </c>
      <c r="L50" s="303">
        <f t="shared" si="8"/>
        <v>0</v>
      </c>
    </row>
    <row r="52" spans="6:13">
      <c r="F52" s="9"/>
      <c r="G52" s="9"/>
      <c r="H52" s="9"/>
      <c r="I52" s="9"/>
      <c r="J52" s="9"/>
      <c r="K52" s="9"/>
      <c r="L52" s="9"/>
    </row>
    <row r="53" spans="6:13" ht="19">
      <c r="G53" s="544" t="s">
        <v>355</v>
      </c>
      <c r="H53" s="544"/>
    </row>
    <row r="55" spans="6:13">
      <c r="F55" s="535" t="s">
        <v>22</v>
      </c>
      <c r="G55" s="535"/>
      <c r="H55" s="535"/>
      <c r="I55" s="535"/>
      <c r="J55" s="535"/>
      <c r="K55" s="535"/>
      <c r="L55" s="535"/>
      <c r="M55" s="535"/>
    </row>
    <row r="56" spans="6:13">
      <c r="F56" s="14" t="s">
        <v>9</v>
      </c>
      <c r="G56" s="14" t="s">
        <v>0</v>
      </c>
      <c r="H56" s="14" t="s">
        <v>1</v>
      </c>
      <c r="I56" s="14" t="s">
        <v>2</v>
      </c>
      <c r="J56" s="14" t="s">
        <v>3</v>
      </c>
      <c r="K56" s="14" t="s">
        <v>4</v>
      </c>
      <c r="L56" s="14" t="s">
        <v>350</v>
      </c>
      <c r="M56" s="14" t="s">
        <v>356</v>
      </c>
    </row>
    <row r="57" spans="6:13">
      <c r="F57" s="21" t="s">
        <v>10</v>
      </c>
      <c r="G57" s="291">
        <f>$D$7*$D$8/7</f>
        <v>0</v>
      </c>
      <c r="H57" s="22">
        <f t="shared" ref="H57:M57" si="9">$D$7*$D$8/7</f>
        <v>0</v>
      </c>
      <c r="I57" s="22">
        <f t="shared" si="9"/>
        <v>0</v>
      </c>
      <c r="J57" s="22">
        <f t="shared" si="9"/>
        <v>0</v>
      </c>
      <c r="K57" s="22">
        <f t="shared" si="9"/>
        <v>0</v>
      </c>
      <c r="L57" s="22">
        <f t="shared" si="9"/>
        <v>0</v>
      </c>
      <c r="M57" s="22">
        <f t="shared" si="9"/>
        <v>0</v>
      </c>
    </row>
    <row r="58" spans="6:13">
      <c r="F58" s="21" t="s">
        <v>28</v>
      </c>
      <c r="G58" s="22">
        <f>$D$7*$D$9</f>
        <v>0</v>
      </c>
      <c r="H58" s="22">
        <f t="shared" ref="H58:M58" si="10">$D$7*$D$9</f>
        <v>0</v>
      </c>
      <c r="I58" s="22">
        <f t="shared" si="10"/>
        <v>0</v>
      </c>
      <c r="J58" s="22">
        <f t="shared" si="10"/>
        <v>0</v>
      </c>
      <c r="K58" s="22">
        <f t="shared" si="10"/>
        <v>0</v>
      </c>
      <c r="L58" s="22">
        <f t="shared" si="10"/>
        <v>0</v>
      </c>
      <c r="M58" s="22">
        <f t="shared" si="10"/>
        <v>0</v>
      </c>
    </row>
    <row r="59" spans="6:13">
      <c r="F59" s="9" t="s">
        <v>12</v>
      </c>
      <c r="G59" s="23">
        <f>SUM(G57:G58)</f>
        <v>0</v>
      </c>
      <c r="H59" s="23">
        <f>G59+SUM(H57:H58)</f>
        <v>0</v>
      </c>
      <c r="I59" s="23">
        <f t="shared" ref="I59:L59" si="11">H59+SUM(I57:I58)</f>
        <v>0</v>
      </c>
      <c r="J59" s="23">
        <f t="shared" si="11"/>
        <v>0</v>
      </c>
      <c r="K59" s="23">
        <f t="shared" si="11"/>
        <v>0</v>
      </c>
      <c r="L59" s="23">
        <f t="shared" si="11"/>
        <v>0</v>
      </c>
      <c r="M59" s="23">
        <f>L59+SUM(M57:M58)</f>
        <v>0</v>
      </c>
    </row>
    <row r="61" spans="6:13">
      <c r="F61" s="545" t="s">
        <v>352</v>
      </c>
      <c r="G61" s="545"/>
      <c r="H61" s="545"/>
      <c r="I61" s="545"/>
      <c r="J61" s="545"/>
      <c r="K61" s="545"/>
      <c r="L61" s="545"/>
      <c r="M61" s="545"/>
    </row>
    <row r="62" spans="6:13">
      <c r="F62" s="14" t="s">
        <v>9</v>
      </c>
      <c r="G62" s="14" t="s">
        <v>0</v>
      </c>
      <c r="H62" s="14" t="s">
        <v>1</v>
      </c>
      <c r="I62" s="14" t="s">
        <v>2</v>
      </c>
      <c r="J62" s="14" t="s">
        <v>3</v>
      </c>
      <c r="K62" s="14" t="s">
        <v>4</v>
      </c>
      <c r="L62" s="14" t="s">
        <v>350</v>
      </c>
      <c r="M62" s="14" t="s">
        <v>356</v>
      </c>
    </row>
    <row r="63" spans="6:13">
      <c r="F63" s="21" t="s">
        <v>10</v>
      </c>
      <c r="G63" s="291">
        <f>$D$7*$D$8/7</f>
        <v>0</v>
      </c>
      <c r="H63" s="22">
        <f t="shared" ref="H63:M63" si="12">$D$7*$D$8/7</f>
        <v>0</v>
      </c>
      <c r="I63" s="22">
        <f t="shared" si="12"/>
        <v>0</v>
      </c>
      <c r="J63" s="22">
        <f t="shared" si="12"/>
        <v>0</v>
      </c>
      <c r="K63" s="22">
        <f t="shared" si="12"/>
        <v>0</v>
      </c>
      <c r="L63" s="22">
        <f t="shared" si="12"/>
        <v>0</v>
      </c>
      <c r="M63" s="22">
        <f t="shared" si="12"/>
        <v>0</v>
      </c>
    </row>
    <row r="64" spans="6:13">
      <c r="F64" s="21" t="s">
        <v>28</v>
      </c>
      <c r="G64" s="22">
        <f>$D$7*$D$9</f>
        <v>0</v>
      </c>
      <c r="H64" s="22">
        <f t="shared" ref="H64:M64" si="13">$D$7*$D$9</f>
        <v>0</v>
      </c>
      <c r="I64" s="22">
        <f t="shared" si="13"/>
        <v>0</v>
      </c>
      <c r="J64" s="22">
        <f t="shared" si="13"/>
        <v>0</v>
      </c>
      <c r="K64" s="22">
        <f t="shared" si="13"/>
        <v>0</v>
      </c>
      <c r="L64" s="22">
        <f t="shared" si="13"/>
        <v>0</v>
      </c>
      <c r="M64" s="22">
        <f t="shared" si="13"/>
        <v>0</v>
      </c>
    </row>
    <row r="65" spans="6:14">
      <c r="F65" s="21" t="s">
        <v>24</v>
      </c>
      <c r="G65" s="22">
        <f>-$D$7*$D$15/7</f>
        <v>0</v>
      </c>
      <c r="H65" s="22">
        <f t="shared" ref="H65:M65" si="14">-$D$7*$D$15/7</f>
        <v>0</v>
      </c>
      <c r="I65" s="22">
        <f t="shared" si="14"/>
        <v>0</v>
      </c>
      <c r="J65" s="22">
        <f t="shared" si="14"/>
        <v>0</v>
      </c>
      <c r="K65" s="22">
        <f t="shared" si="14"/>
        <v>0</v>
      </c>
      <c r="L65" s="22">
        <f t="shared" si="14"/>
        <v>0</v>
      </c>
      <c r="M65" s="22">
        <f t="shared" si="14"/>
        <v>0</v>
      </c>
    </row>
    <row r="66" spans="6:14">
      <c r="F66" s="9" t="s">
        <v>12</v>
      </c>
      <c r="G66" s="23">
        <f>SUM(G63:G65)</f>
        <v>0</v>
      </c>
      <c r="H66" s="23">
        <f>G66+SUM(H63:H65)</f>
        <v>0</v>
      </c>
      <c r="I66" s="23">
        <f t="shared" ref="I66:M66" si="15">H66+SUM(I63:I65)</f>
        <v>0</v>
      </c>
      <c r="J66" s="23">
        <f t="shared" si="15"/>
        <v>0</v>
      </c>
      <c r="K66" s="23">
        <f t="shared" si="15"/>
        <v>0</v>
      </c>
      <c r="L66" s="23">
        <f t="shared" si="15"/>
        <v>0</v>
      </c>
      <c r="M66" s="23">
        <f t="shared" si="15"/>
        <v>0</v>
      </c>
    </row>
    <row r="69" spans="6:14">
      <c r="F69" s="16" t="s">
        <v>15</v>
      </c>
      <c r="G69" s="24">
        <f>M59-M66</f>
        <v>0</v>
      </c>
    </row>
    <row r="70" spans="6:14">
      <c r="F70" s="16" t="s">
        <v>16</v>
      </c>
      <c r="G70" s="25" t="e">
        <f>G69/M59</f>
        <v>#DIV/0!</v>
      </c>
    </row>
    <row r="71" spans="6:14" s="21" customFormat="1">
      <c r="F71" s="30"/>
      <c r="G71" s="31"/>
    </row>
    <row r="72" spans="6:14" s="21" customFormat="1">
      <c r="F72" s="30"/>
      <c r="G72" s="14" t="s">
        <v>0</v>
      </c>
      <c r="H72" s="14" t="s">
        <v>1</v>
      </c>
      <c r="I72" s="14" t="s">
        <v>2</v>
      </c>
      <c r="J72" s="14" t="s">
        <v>3</v>
      </c>
      <c r="K72" s="14" t="s">
        <v>4</v>
      </c>
      <c r="L72" s="14" t="s">
        <v>350</v>
      </c>
      <c r="M72" s="14" t="s">
        <v>356</v>
      </c>
    </row>
    <row r="73" spans="6:14" s="21" customFormat="1">
      <c r="F73" s="17" t="s">
        <v>25</v>
      </c>
      <c r="G73" s="303">
        <f>G59</f>
        <v>0</v>
      </c>
      <c r="H73" s="303">
        <f t="shared" ref="H73:M73" si="16">H59</f>
        <v>0</v>
      </c>
      <c r="I73" s="303">
        <f t="shared" si="16"/>
        <v>0</v>
      </c>
      <c r="J73" s="303">
        <f t="shared" si="16"/>
        <v>0</v>
      </c>
      <c r="K73" s="303">
        <f t="shared" si="16"/>
        <v>0</v>
      </c>
      <c r="L73" s="303">
        <f t="shared" si="16"/>
        <v>0</v>
      </c>
      <c r="M73" s="303">
        <f t="shared" si="16"/>
        <v>0</v>
      </c>
    </row>
    <row r="74" spans="6:14" s="21" customFormat="1">
      <c r="F74" s="306" t="s">
        <v>26</v>
      </c>
      <c r="G74" s="303">
        <f>G66</f>
        <v>0</v>
      </c>
      <c r="H74" s="303">
        <f t="shared" ref="H74:M74" si="17">H66</f>
        <v>0</v>
      </c>
      <c r="I74" s="303">
        <f t="shared" si="17"/>
        <v>0</v>
      </c>
      <c r="J74" s="303">
        <f t="shared" si="17"/>
        <v>0</v>
      </c>
      <c r="K74" s="303">
        <f t="shared" si="17"/>
        <v>0</v>
      </c>
      <c r="L74" s="303">
        <f t="shared" si="17"/>
        <v>0</v>
      </c>
      <c r="M74" s="303">
        <f t="shared" si="17"/>
        <v>0</v>
      </c>
    </row>
    <row r="76" spans="6:14">
      <c r="F76" s="9"/>
      <c r="G76" s="9"/>
      <c r="H76" s="9"/>
      <c r="I76" s="9"/>
      <c r="J76" s="9"/>
      <c r="K76" s="9"/>
      <c r="L76" s="9"/>
      <c r="M76" s="9"/>
    </row>
    <row r="77" spans="6:14" ht="19">
      <c r="G77" s="544" t="s">
        <v>357</v>
      </c>
      <c r="H77" s="544"/>
    </row>
    <row r="79" spans="6:14">
      <c r="F79" s="535" t="s">
        <v>22</v>
      </c>
      <c r="G79" s="535"/>
      <c r="H79" s="535"/>
      <c r="I79" s="535"/>
      <c r="J79" s="535"/>
      <c r="K79" s="535"/>
      <c r="L79" s="535"/>
      <c r="M79" s="535"/>
      <c r="N79" s="535"/>
    </row>
    <row r="80" spans="6:14">
      <c r="F80" s="14" t="s">
        <v>9</v>
      </c>
      <c r="G80" s="14" t="s">
        <v>0</v>
      </c>
      <c r="H80" s="14" t="s">
        <v>1</v>
      </c>
      <c r="I80" s="14" t="s">
        <v>2</v>
      </c>
      <c r="J80" s="14" t="s">
        <v>3</v>
      </c>
      <c r="K80" s="14" t="s">
        <v>4</v>
      </c>
      <c r="L80" s="14" t="s">
        <v>350</v>
      </c>
      <c r="M80" s="14" t="s">
        <v>356</v>
      </c>
      <c r="N80" s="14" t="s">
        <v>358</v>
      </c>
    </row>
    <row r="81" spans="6:14">
      <c r="F81" s="21" t="s">
        <v>10</v>
      </c>
      <c r="G81" s="22">
        <f>$D$7*$D$8/8</f>
        <v>0</v>
      </c>
      <c r="H81" s="22">
        <f t="shared" ref="H81:N81" si="18">$D$7*$D$8/8</f>
        <v>0</v>
      </c>
      <c r="I81" s="22">
        <f t="shared" si="18"/>
        <v>0</v>
      </c>
      <c r="J81" s="22">
        <f t="shared" si="18"/>
        <v>0</v>
      </c>
      <c r="K81" s="22">
        <f t="shared" si="18"/>
        <v>0</v>
      </c>
      <c r="L81" s="22">
        <f t="shared" si="18"/>
        <v>0</v>
      </c>
      <c r="M81" s="22">
        <f t="shared" si="18"/>
        <v>0</v>
      </c>
      <c r="N81" s="22">
        <f t="shared" si="18"/>
        <v>0</v>
      </c>
    </row>
    <row r="82" spans="6:14">
      <c r="F82" s="21" t="s">
        <v>28</v>
      </c>
      <c r="G82" s="22">
        <f>$D$7*$D$9</f>
        <v>0</v>
      </c>
      <c r="H82" s="22">
        <f t="shared" ref="H82:N82" si="19">$D$7*$D$9</f>
        <v>0</v>
      </c>
      <c r="I82" s="22">
        <f t="shared" si="19"/>
        <v>0</v>
      </c>
      <c r="J82" s="22">
        <f t="shared" si="19"/>
        <v>0</v>
      </c>
      <c r="K82" s="22">
        <f t="shared" si="19"/>
        <v>0</v>
      </c>
      <c r="L82" s="22">
        <f t="shared" si="19"/>
        <v>0</v>
      </c>
      <c r="M82" s="22">
        <f t="shared" si="19"/>
        <v>0</v>
      </c>
      <c r="N82" s="22">
        <f t="shared" si="19"/>
        <v>0</v>
      </c>
    </row>
    <row r="83" spans="6:14">
      <c r="F83" s="9" t="s">
        <v>12</v>
      </c>
      <c r="G83" s="23">
        <f>SUM(G81:G82)</f>
        <v>0</v>
      </c>
      <c r="H83" s="23">
        <f>G83+SUM(H81:H82)</f>
        <v>0</v>
      </c>
      <c r="I83" s="23">
        <f t="shared" ref="I83:N83" si="20">H83+SUM(I81:I82)</f>
        <v>0</v>
      </c>
      <c r="J83" s="23">
        <f t="shared" si="20"/>
        <v>0</v>
      </c>
      <c r="K83" s="23">
        <f t="shared" si="20"/>
        <v>0</v>
      </c>
      <c r="L83" s="23">
        <f t="shared" si="20"/>
        <v>0</v>
      </c>
      <c r="M83" s="23">
        <f t="shared" si="20"/>
        <v>0</v>
      </c>
      <c r="N83" s="23">
        <f t="shared" si="20"/>
        <v>0</v>
      </c>
    </row>
    <row r="85" spans="6:14">
      <c r="F85" s="545" t="s">
        <v>352</v>
      </c>
      <c r="G85" s="545"/>
      <c r="H85" s="545"/>
      <c r="I85" s="545"/>
      <c r="J85" s="545"/>
      <c r="K85" s="545"/>
      <c r="L85" s="545"/>
      <c r="M85" s="545"/>
      <c r="N85" s="545"/>
    </row>
    <row r="86" spans="6:14">
      <c r="F86" s="14" t="s">
        <v>9</v>
      </c>
      <c r="G86" s="14" t="s">
        <v>0</v>
      </c>
      <c r="H86" s="14" t="s">
        <v>1</v>
      </c>
      <c r="I86" s="14" t="s">
        <v>2</v>
      </c>
      <c r="J86" s="14" t="s">
        <v>3</v>
      </c>
      <c r="K86" s="14" t="s">
        <v>4</v>
      </c>
      <c r="L86" s="14" t="s">
        <v>350</v>
      </c>
      <c r="M86" s="14" t="s">
        <v>356</v>
      </c>
      <c r="N86" s="14" t="s">
        <v>358</v>
      </c>
    </row>
    <row r="87" spans="6:14">
      <c r="F87" s="21" t="s">
        <v>10</v>
      </c>
      <c r="G87" s="22">
        <f>$D$7*$D$8/8</f>
        <v>0</v>
      </c>
      <c r="H87" s="22">
        <f t="shared" ref="H87:N87" si="21">$D$7*$D$8/8</f>
        <v>0</v>
      </c>
      <c r="I87" s="22">
        <f t="shared" si="21"/>
        <v>0</v>
      </c>
      <c r="J87" s="22">
        <f t="shared" si="21"/>
        <v>0</v>
      </c>
      <c r="K87" s="22">
        <f t="shared" si="21"/>
        <v>0</v>
      </c>
      <c r="L87" s="22">
        <f t="shared" si="21"/>
        <v>0</v>
      </c>
      <c r="M87" s="22">
        <f t="shared" si="21"/>
        <v>0</v>
      </c>
      <c r="N87" s="22">
        <f t="shared" si="21"/>
        <v>0</v>
      </c>
    </row>
    <row r="88" spans="6:14">
      <c r="F88" s="21" t="s">
        <v>28</v>
      </c>
      <c r="G88" s="22">
        <f>$D$7*$D$9</f>
        <v>0</v>
      </c>
      <c r="H88" s="22">
        <f t="shared" ref="H88:N88" si="22">$D$7*$D$9</f>
        <v>0</v>
      </c>
      <c r="I88" s="22">
        <f t="shared" si="22"/>
        <v>0</v>
      </c>
      <c r="J88" s="22">
        <f t="shared" si="22"/>
        <v>0</v>
      </c>
      <c r="K88" s="22">
        <f t="shared" si="22"/>
        <v>0</v>
      </c>
      <c r="L88" s="22">
        <f t="shared" si="22"/>
        <v>0</v>
      </c>
      <c r="M88" s="22">
        <f t="shared" si="22"/>
        <v>0</v>
      </c>
      <c r="N88" s="22">
        <f t="shared" si="22"/>
        <v>0</v>
      </c>
    </row>
    <row r="89" spans="6:14">
      <c r="F89" s="21" t="s">
        <v>24</v>
      </c>
      <c r="G89" s="22">
        <f>-$D$7*$D$15/8</f>
        <v>0</v>
      </c>
      <c r="H89" s="22">
        <f t="shared" ref="H89:N89" si="23">-$D$7*$D$15/8</f>
        <v>0</v>
      </c>
      <c r="I89" s="22">
        <f t="shared" si="23"/>
        <v>0</v>
      </c>
      <c r="J89" s="22">
        <f t="shared" si="23"/>
        <v>0</v>
      </c>
      <c r="K89" s="22">
        <f t="shared" si="23"/>
        <v>0</v>
      </c>
      <c r="L89" s="22">
        <f t="shared" si="23"/>
        <v>0</v>
      </c>
      <c r="M89" s="22">
        <f t="shared" si="23"/>
        <v>0</v>
      </c>
      <c r="N89" s="22">
        <f t="shared" si="23"/>
        <v>0</v>
      </c>
    </row>
    <row r="90" spans="6:14">
      <c r="F90" s="9" t="s">
        <v>12</v>
      </c>
      <c r="G90" s="23">
        <f>SUM(G87:G89)</f>
        <v>0</v>
      </c>
      <c r="H90" s="23">
        <f>G90+SUM(H87:H89)</f>
        <v>0</v>
      </c>
      <c r="I90" s="23">
        <f t="shared" ref="I90:N90" si="24">H90+SUM(I87:I89)</f>
        <v>0</v>
      </c>
      <c r="J90" s="23">
        <f t="shared" si="24"/>
        <v>0</v>
      </c>
      <c r="K90" s="23">
        <f t="shared" si="24"/>
        <v>0</v>
      </c>
      <c r="L90" s="23">
        <f t="shared" si="24"/>
        <v>0</v>
      </c>
      <c r="M90" s="23">
        <f t="shared" si="24"/>
        <v>0</v>
      </c>
      <c r="N90" s="23">
        <f t="shared" si="24"/>
        <v>0</v>
      </c>
    </row>
    <row r="92" spans="6:14">
      <c r="F92" s="16" t="s">
        <v>15</v>
      </c>
      <c r="G92" s="24">
        <f>N83-N90</f>
        <v>0</v>
      </c>
    </row>
    <row r="93" spans="6:14">
      <c r="F93" s="16" t="s">
        <v>16</v>
      </c>
      <c r="G93" s="25" t="e">
        <f>G92/N83</f>
        <v>#DIV/0!</v>
      </c>
    </row>
    <row r="95" spans="6:14">
      <c r="G95" s="14" t="s">
        <v>0</v>
      </c>
      <c r="H95" s="14" t="s">
        <v>1</v>
      </c>
      <c r="I95" s="14" t="s">
        <v>2</v>
      </c>
      <c r="J95" s="14" t="s">
        <v>3</v>
      </c>
      <c r="K95" s="14" t="s">
        <v>4</v>
      </c>
      <c r="L95" s="14" t="s">
        <v>350</v>
      </c>
      <c r="M95" s="14" t="s">
        <v>356</v>
      </c>
      <c r="N95" s="14" t="s">
        <v>358</v>
      </c>
    </row>
    <row r="96" spans="6:14">
      <c r="F96" s="17" t="s">
        <v>25</v>
      </c>
      <c r="G96" s="22">
        <f>G83</f>
        <v>0</v>
      </c>
      <c r="H96" s="22">
        <f t="shared" ref="H96:N96" si="25">H83</f>
        <v>0</v>
      </c>
      <c r="I96" s="22">
        <f t="shared" si="25"/>
        <v>0</v>
      </c>
      <c r="J96" s="22">
        <f t="shared" si="25"/>
        <v>0</v>
      </c>
      <c r="K96" s="22">
        <f t="shared" si="25"/>
        <v>0</v>
      </c>
      <c r="L96" s="22">
        <f t="shared" si="25"/>
        <v>0</v>
      </c>
      <c r="M96" s="22">
        <f t="shared" si="25"/>
        <v>0</v>
      </c>
      <c r="N96" s="22">
        <f t="shared" si="25"/>
        <v>0</v>
      </c>
    </row>
    <row r="97" spans="3:14">
      <c r="F97" s="306" t="s">
        <v>26</v>
      </c>
      <c r="G97" s="22">
        <f>G90</f>
        <v>0</v>
      </c>
      <c r="H97" s="22">
        <f t="shared" ref="H97:N97" si="26">H90</f>
        <v>0</v>
      </c>
      <c r="I97" s="22">
        <f t="shared" si="26"/>
        <v>0</v>
      </c>
      <c r="J97" s="22">
        <f t="shared" si="26"/>
        <v>0</v>
      </c>
      <c r="K97" s="22">
        <f t="shared" si="26"/>
        <v>0</v>
      </c>
      <c r="L97" s="22">
        <f t="shared" si="26"/>
        <v>0</v>
      </c>
      <c r="M97" s="22">
        <f t="shared" si="26"/>
        <v>0</v>
      </c>
      <c r="N97" s="22">
        <f t="shared" si="26"/>
        <v>0</v>
      </c>
    </row>
    <row r="99" spans="3:14">
      <c r="F99" s="9"/>
      <c r="G99" s="9"/>
      <c r="H99" s="9"/>
      <c r="I99" s="9"/>
      <c r="J99" s="9"/>
      <c r="K99" s="9"/>
      <c r="L99" s="9"/>
      <c r="M99" s="9"/>
      <c r="N99" s="9"/>
    </row>
    <row r="100" spans="3:14">
      <c r="C100" s="547" t="s">
        <v>378</v>
      </c>
      <c r="D100" s="547"/>
      <c r="E100" s="547"/>
      <c r="G100" s="14" t="s">
        <v>0</v>
      </c>
      <c r="H100" s="14" t="s">
        <v>1</v>
      </c>
      <c r="I100" s="14" t="s">
        <v>2</v>
      </c>
      <c r="J100" s="14" t="s">
        <v>3</v>
      </c>
      <c r="K100" s="14" t="s">
        <v>4</v>
      </c>
      <c r="L100" s="14" t="str">
        <f>IF(L101="","","Year 6")</f>
        <v>Year 6</v>
      </c>
      <c r="M100" s="14" t="str">
        <f>IF(M101="","","Year 7")</f>
        <v>Year 7</v>
      </c>
      <c r="N100" s="14" t="str">
        <f>IF(N101="","","Year 8")</f>
        <v>Year 8</v>
      </c>
    </row>
    <row r="101" spans="3:14">
      <c r="C101" s="547"/>
      <c r="D101" s="547"/>
      <c r="E101" s="547"/>
      <c r="F101" s="17" t="s">
        <v>25</v>
      </c>
      <c r="G101" s="22" t="b">
        <f>IF(AND('Fleet Data Sheet'!$D$7=5),'Action 2 CALC'!G25,IF(AND('Fleet Data Sheet'!$D$7=6),'Action 2 CALC'!G49,IF(AND('Fleet Data Sheet'!$D$7=7),'Action 2 CALC'!G73,IF(AND('Fleet Data Sheet'!$D$7=8),'Action 2 CALC'!G96))))</f>
        <v>0</v>
      </c>
      <c r="H101" s="22" t="b">
        <f>IF(AND('Fleet Data Sheet'!$D$7=5),'Action 2 CALC'!H25,IF(AND('Fleet Data Sheet'!$D$7=6),'Action 2 CALC'!H49,IF(AND('Fleet Data Sheet'!$D$7=7),'Action 2 CALC'!H73,IF(AND('Fleet Data Sheet'!$D$7=8),'Action 2 CALC'!H96))))</f>
        <v>0</v>
      </c>
      <c r="I101" s="22" t="b">
        <f>IF(AND('Fleet Data Sheet'!$D$7=5),'Action 2 CALC'!I25,IF(AND('Fleet Data Sheet'!$D$7=6),'Action 2 CALC'!I49,IF(AND('Fleet Data Sheet'!$D$7=7),'Action 2 CALC'!I73,IF(AND('Fleet Data Sheet'!$D$7=8),'Action 2 CALC'!I96))))</f>
        <v>0</v>
      </c>
      <c r="J101" s="22" t="b">
        <f>IF(AND('Fleet Data Sheet'!$D$7=5),'Action 2 CALC'!J25,IF(AND('Fleet Data Sheet'!$D$7=6),'Action 2 CALC'!J49,IF(AND('Fleet Data Sheet'!$D$7=7),'Action 2 CALC'!J73,IF(AND('Fleet Data Sheet'!$D$7=8),'Action 2 CALC'!J96))))</f>
        <v>0</v>
      </c>
      <c r="K101" s="22" t="b">
        <f>IF(AND('Fleet Data Sheet'!$D$7=5),'Action 2 CALC'!K25,IF(AND('Fleet Data Sheet'!$D$7=6),'Action 2 CALC'!K49,IF(AND('Fleet Data Sheet'!$D$7=7),'Action 2 CALC'!K73,IF(AND('Fleet Data Sheet'!$D$7=8),'Action 2 CALC'!K96))))</f>
        <v>0</v>
      </c>
      <c r="L101" s="22" t="b">
        <f>IF(AND('Fleet Data Sheet'!$D$7=5),"",IF(AND('Fleet Data Sheet'!$D$7=6),'Action 2 CALC'!L49,IF(AND('Fleet Data Sheet'!$D$7=7),'Action 2 CALC'!L73,IF(AND('Fleet Data Sheet'!$D$7=8),'Action 2 CALC'!L96))))</f>
        <v>0</v>
      </c>
      <c r="M101" s="22" t="b">
        <f>IF(AND('Fleet Data Sheet'!$D$7=5),"",IF(AND('Fleet Data Sheet'!$D$7=6),"",IF(AND('Fleet Data Sheet'!$D$7=7),'Action 2 CALC'!M73,IF(AND('Fleet Data Sheet'!$D$7=8),'Action 2 CALC'!M96))))</f>
        <v>0</v>
      </c>
      <c r="N101" s="22" t="b">
        <f>IF(AND('Fleet Data Sheet'!$D$7=5),"",IF(AND('Fleet Data Sheet'!$D$7=6),"",IF(AND('Fleet Data Sheet'!$D$7=7),"",IF(AND('Fleet Data Sheet'!$D$7=8),'Action 2 CALC'!N96))))</f>
        <v>0</v>
      </c>
    </row>
    <row r="102" spans="3:14">
      <c r="C102" s="547"/>
      <c r="D102" s="547"/>
      <c r="E102" s="547"/>
      <c r="F102" s="306" t="s">
        <v>26</v>
      </c>
      <c r="G102" s="22" t="b">
        <f>IF(AND('Fleet Data Sheet'!$D$7=5),'Action 2 CALC'!G26,IF(AND('Fleet Data Sheet'!$D$7=6),'Action 2 CALC'!G50,IF(AND('Fleet Data Sheet'!$D$7=7),'Action 2 CALC'!G74,IF(AND('Fleet Data Sheet'!$D$7=8),'Action 2 CALC'!G97))))</f>
        <v>0</v>
      </c>
      <c r="H102" s="22" t="b">
        <f>IF(AND('Fleet Data Sheet'!$D$7=5),'Action 2 CALC'!H26,IF(AND('Fleet Data Sheet'!$D$7=6),'Action 2 CALC'!H50,IF(AND('Fleet Data Sheet'!$D$7=7),'Action 2 CALC'!H74,IF(AND('Fleet Data Sheet'!$D$7=8),'Action 2 CALC'!H97))))</f>
        <v>0</v>
      </c>
      <c r="I102" s="22" t="b">
        <f>IF(AND('Fleet Data Sheet'!$D$7=5),'Action 2 CALC'!I26,IF(AND('Fleet Data Sheet'!$D$7=6),'Action 2 CALC'!I50,IF(AND('Fleet Data Sheet'!$D$7=7),'Action 2 CALC'!I74,IF(AND('Fleet Data Sheet'!$D$7=8),'Action 2 CALC'!I97))))</f>
        <v>0</v>
      </c>
      <c r="J102" s="22" t="b">
        <f>IF(AND('Fleet Data Sheet'!$D$7=5),'Action 2 CALC'!J26,IF(AND('Fleet Data Sheet'!$D$7=6),'Action 2 CALC'!J50,IF(AND('Fleet Data Sheet'!$D$7=7),'Action 2 CALC'!J74,IF(AND('Fleet Data Sheet'!$D$7=8),'Action 2 CALC'!J97))))</f>
        <v>0</v>
      </c>
      <c r="K102" s="22" t="b">
        <f>IF(AND('Fleet Data Sheet'!$D$7=5),'Action 2 CALC'!K26,IF(AND('Fleet Data Sheet'!$D$7=6),'Action 2 CALC'!K50,IF(AND('Fleet Data Sheet'!$D$7=7),'Action 2 CALC'!K74,IF(AND('Fleet Data Sheet'!$D$7=8),'Action 2 CALC'!K97))))</f>
        <v>0</v>
      </c>
      <c r="L102" s="22" t="b">
        <f>IF(AND('Fleet Data Sheet'!$D$7=5),"",IF(AND('Fleet Data Sheet'!$D$7=6),'Action 2 CALC'!L50,IF(AND('Fleet Data Sheet'!$D$7=7),'Action 2 CALC'!L74,IF(AND('Fleet Data Sheet'!$D$7=8),'Action 2 CALC'!L97))))</f>
        <v>0</v>
      </c>
      <c r="M102" s="22" t="b">
        <f>IF(AND('Fleet Data Sheet'!$D$7=5),"",IF(AND('Fleet Data Sheet'!$D$7=6),"",IF(AND('Fleet Data Sheet'!$D$7=7),'Action 2 CALC'!M74,IF(AND('Fleet Data Sheet'!$D$7=8),'Action 2 CALC'!M97))))</f>
        <v>0</v>
      </c>
      <c r="N102" s="22" t="b">
        <f>IF(AND('Fleet Data Sheet'!$D$7=5),"",IF(AND('Fleet Data Sheet'!$D$7=6),"",IF(AND('Fleet Data Sheet'!$D$7=7),"",IF(AND('Fleet Data Sheet'!$D$7=8),'Action 2 CALC'!N97))))</f>
        <v>0</v>
      </c>
    </row>
  </sheetData>
  <mergeCells count="13">
    <mergeCell ref="C100:E102"/>
    <mergeCell ref="F79:N79"/>
    <mergeCell ref="F85:N85"/>
    <mergeCell ref="F6:K6"/>
    <mergeCell ref="F13:K13"/>
    <mergeCell ref="G4:H4"/>
    <mergeCell ref="F31:L31"/>
    <mergeCell ref="G77:H77"/>
    <mergeCell ref="F61:M61"/>
    <mergeCell ref="F37:L37"/>
    <mergeCell ref="G29:H29"/>
    <mergeCell ref="G53:H53"/>
    <mergeCell ref="F55:M55"/>
  </mergeCells>
  <conditionalFormatting sqref="L100">
    <cfRule type="expression" dxfId="20" priority="3">
      <formula>$L$100=""</formula>
    </cfRule>
  </conditionalFormatting>
  <conditionalFormatting sqref="M100">
    <cfRule type="expression" dxfId="19" priority="2">
      <formula>$M$100=""</formula>
    </cfRule>
  </conditionalFormatting>
  <conditionalFormatting sqref="N100">
    <cfRule type="expression" dxfId="18" priority="1">
      <formula>$N$100=""</formula>
    </cfRule>
  </conditionalFormatting>
  <hyperlinks>
    <hyperlink ref="A3" location="'2.PVD'!A1" display="Action 2" xr:uid="{00000000-0004-0000-0F00-000000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
  <dimension ref="A2:S30"/>
  <sheetViews>
    <sheetView showGridLines="0" showRowColHeaders="0" zoomScale="115" zoomScaleNormal="115" workbookViewId="0">
      <selection activeCell="N27" sqref="N27"/>
    </sheetView>
  </sheetViews>
  <sheetFormatPr baseColWidth="10" defaultColWidth="8.83203125" defaultRowHeight="15"/>
  <cols>
    <col min="1" max="1" width="15.6640625" style="114" customWidth="1"/>
    <col min="2" max="2" width="4.5" style="114" customWidth="1"/>
    <col min="3" max="3" width="13" style="114" customWidth="1"/>
    <col min="4" max="8" width="8.83203125" style="114"/>
    <col min="9" max="9" width="0.1640625" style="114" customWidth="1"/>
    <col min="10" max="10" width="13.83203125" style="114" customWidth="1"/>
    <col min="11" max="11" width="23.5" style="114" customWidth="1"/>
    <col min="12" max="13" width="19.83203125" style="114" customWidth="1"/>
    <col min="14" max="14" width="15.5" style="114" customWidth="1"/>
    <col min="15" max="15" width="8.83203125" style="114"/>
    <col min="16" max="16" width="20.6640625" style="114" customWidth="1"/>
    <col min="17" max="17" width="11.33203125" style="114" customWidth="1"/>
    <col min="18" max="18" width="5.1640625" style="114" customWidth="1"/>
    <col min="19" max="16384" width="8.83203125" style="114"/>
  </cols>
  <sheetData>
    <row r="2" spans="1:19" ht="15" customHeight="1">
      <c r="A2" s="113"/>
      <c r="C2" s="528" t="s">
        <v>195</v>
      </c>
      <c r="D2" s="529"/>
      <c r="E2" s="529"/>
      <c r="F2" s="529"/>
      <c r="G2" s="529"/>
      <c r="H2" s="529"/>
      <c r="I2" s="529"/>
      <c r="J2" s="529"/>
      <c r="K2" s="529"/>
      <c r="L2" s="529"/>
      <c r="M2" s="530"/>
      <c r="N2" s="124"/>
      <c r="O2" s="124"/>
      <c r="P2" s="124"/>
      <c r="Q2" s="124"/>
      <c r="R2" s="124"/>
      <c r="S2" s="123"/>
    </row>
    <row r="3" spans="1:19" ht="15" customHeight="1">
      <c r="A3" s="113"/>
      <c r="C3" s="531"/>
      <c r="D3" s="532"/>
      <c r="E3" s="532"/>
      <c r="F3" s="532"/>
      <c r="G3" s="532"/>
      <c r="H3" s="532"/>
      <c r="I3" s="532"/>
      <c r="J3" s="532"/>
      <c r="K3" s="532"/>
      <c r="L3" s="532"/>
      <c r="M3" s="533"/>
      <c r="N3" s="124"/>
      <c r="O3" s="124"/>
      <c r="P3" s="124"/>
      <c r="Q3" s="124"/>
      <c r="R3" s="124"/>
      <c r="S3" s="123"/>
    </row>
    <row r="4" spans="1:19">
      <c r="A4" s="113"/>
      <c r="L4" s="113"/>
    </row>
    <row r="5" spans="1:19" ht="15" customHeight="1">
      <c r="C5" s="519" t="s">
        <v>364</v>
      </c>
      <c r="D5" s="548"/>
      <c r="E5" s="548"/>
      <c r="F5" s="548"/>
      <c r="G5" s="548"/>
      <c r="H5" s="548"/>
      <c r="I5" s="548"/>
      <c r="J5" s="549"/>
      <c r="L5" s="311" t="s">
        <v>6</v>
      </c>
      <c r="M5" s="62">
        <f>'Action 3 CALC'!D6</f>
        <v>0</v>
      </c>
      <c r="N5" s="116"/>
      <c r="P5" s="116"/>
      <c r="Q5" s="117"/>
    </row>
    <row r="6" spans="1:19">
      <c r="C6" s="550"/>
      <c r="D6" s="551"/>
      <c r="E6" s="551"/>
      <c r="F6" s="551"/>
      <c r="G6" s="551"/>
      <c r="H6" s="551"/>
      <c r="I6" s="551"/>
      <c r="J6" s="552"/>
      <c r="P6" s="116"/>
      <c r="Q6" s="119"/>
    </row>
    <row r="7" spans="1:19">
      <c r="C7" s="550"/>
      <c r="D7" s="551"/>
      <c r="E7" s="551"/>
      <c r="F7" s="551"/>
      <c r="G7" s="551"/>
      <c r="H7" s="551"/>
      <c r="I7" s="551"/>
      <c r="J7" s="552"/>
      <c r="L7" s="311" t="s">
        <v>31</v>
      </c>
      <c r="M7" s="125" t="b">
        <f>IF(AND('Fleet Data Sheet'!D7=5),'Action 3 CALC'!G21,IF(AND('Fleet Data Sheet'!D7=6),'Action 3 CALC'!G44,IF(AND('Fleet Data Sheet'!D7=7),'Action 3 CALC'!G67,IF(AND('Fleet Data Sheet'!D7=8),'Action 3 CALC'!G90))))</f>
        <v>0</v>
      </c>
      <c r="P7" s="123"/>
      <c r="Q7" s="123"/>
    </row>
    <row r="8" spans="1:19">
      <c r="C8" s="550"/>
      <c r="D8" s="551"/>
      <c r="E8" s="551"/>
      <c r="F8" s="551"/>
      <c r="G8" s="551"/>
      <c r="H8" s="551"/>
      <c r="I8" s="551"/>
      <c r="J8" s="552"/>
      <c r="L8" s="311" t="s">
        <v>32</v>
      </c>
      <c r="M8" s="126" t="b">
        <f>IF(AND('Fleet Data Sheet'!D7=5),'Action 3 CALC'!G22,IF(AND('Fleet Data Sheet'!D7=6),'Action 3 CALC'!G45,IF(AND('Fleet Data Sheet'!D7=7),'Action 3 CALC'!G68,IF(AND('Fleet Data Sheet'!D7=8),'Action 3 CALC'!G91))))</f>
        <v>0</v>
      </c>
    </row>
    <row r="9" spans="1:19" ht="3" customHeight="1">
      <c r="C9" s="550"/>
      <c r="D9" s="551"/>
      <c r="E9" s="551"/>
      <c r="F9" s="551"/>
      <c r="G9" s="551"/>
      <c r="H9" s="551"/>
      <c r="I9" s="551"/>
      <c r="J9" s="552"/>
    </row>
    <row r="10" spans="1:19" ht="15" customHeight="1">
      <c r="C10" s="550"/>
      <c r="D10" s="551"/>
      <c r="E10" s="551"/>
      <c r="F10" s="551"/>
      <c r="G10" s="551"/>
      <c r="H10" s="551"/>
      <c r="I10" s="551"/>
      <c r="J10" s="552"/>
    </row>
    <row r="11" spans="1:19">
      <c r="C11" s="550"/>
      <c r="D11" s="551"/>
      <c r="E11" s="551"/>
      <c r="F11" s="551"/>
      <c r="G11" s="551"/>
      <c r="H11" s="551"/>
      <c r="I11" s="551"/>
      <c r="J11" s="552"/>
    </row>
    <row r="12" spans="1:19">
      <c r="C12" s="550"/>
      <c r="D12" s="551"/>
      <c r="E12" s="551"/>
      <c r="F12" s="551"/>
      <c r="G12" s="551"/>
      <c r="H12" s="551"/>
      <c r="I12" s="551"/>
      <c r="J12" s="552"/>
    </row>
    <row r="13" spans="1:19">
      <c r="C13" s="550"/>
      <c r="D13" s="551"/>
      <c r="E13" s="551"/>
      <c r="F13" s="551"/>
      <c r="G13" s="551"/>
      <c r="H13" s="551"/>
      <c r="I13" s="551"/>
      <c r="J13" s="552"/>
    </row>
    <row r="14" spans="1:19">
      <c r="C14" s="550"/>
      <c r="D14" s="551"/>
      <c r="E14" s="551"/>
      <c r="F14" s="551"/>
      <c r="G14" s="551"/>
      <c r="H14" s="551"/>
      <c r="I14" s="551"/>
      <c r="J14" s="552"/>
    </row>
    <row r="15" spans="1:19" ht="3" customHeight="1">
      <c r="C15" s="550"/>
      <c r="D15" s="551"/>
      <c r="E15" s="551"/>
      <c r="F15" s="551"/>
      <c r="G15" s="551"/>
      <c r="H15" s="551"/>
      <c r="I15" s="551"/>
      <c r="J15" s="552"/>
    </row>
    <row r="16" spans="1:19">
      <c r="C16" s="550"/>
      <c r="D16" s="551"/>
      <c r="E16" s="551"/>
      <c r="F16" s="551"/>
      <c r="G16" s="551"/>
      <c r="H16" s="551"/>
      <c r="I16" s="551"/>
      <c r="J16" s="552"/>
    </row>
    <row r="17" spans="3:16">
      <c r="C17" s="550"/>
      <c r="D17" s="551"/>
      <c r="E17" s="551"/>
      <c r="F17" s="551"/>
      <c r="G17" s="551"/>
      <c r="H17" s="551"/>
      <c r="I17" s="551"/>
      <c r="J17" s="552"/>
    </row>
    <row r="18" spans="3:16" ht="3" customHeight="1">
      <c r="C18" s="550"/>
      <c r="D18" s="551"/>
      <c r="E18" s="551"/>
      <c r="F18" s="551"/>
      <c r="G18" s="551"/>
      <c r="H18" s="551"/>
      <c r="I18" s="551"/>
      <c r="J18" s="552"/>
      <c r="K18" s="136"/>
    </row>
    <row r="19" spans="3:16">
      <c r="C19" s="550"/>
      <c r="D19" s="551"/>
      <c r="E19" s="551"/>
      <c r="F19" s="551"/>
      <c r="G19" s="551"/>
      <c r="H19" s="551"/>
      <c r="I19" s="551"/>
      <c r="J19" s="552"/>
      <c r="K19" s="136"/>
    </row>
    <row r="20" spans="3:16" ht="2.25" customHeight="1">
      <c r="C20" s="550"/>
      <c r="D20" s="551"/>
      <c r="E20" s="551"/>
      <c r="F20" s="551"/>
      <c r="G20" s="551"/>
      <c r="H20" s="551"/>
      <c r="I20" s="551"/>
      <c r="J20" s="552"/>
      <c r="K20" s="136"/>
    </row>
    <row r="21" spans="3:16" ht="1.5" hidden="1" customHeight="1">
      <c r="C21" s="550"/>
      <c r="D21" s="551"/>
      <c r="E21" s="551"/>
      <c r="F21" s="551"/>
      <c r="G21" s="551"/>
      <c r="H21" s="551"/>
      <c r="I21" s="551"/>
      <c r="J21" s="552"/>
      <c r="K21" s="137"/>
    </row>
    <row r="22" spans="3:16" ht="3.75" hidden="1" customHeight="1">
      <c r="C22" s="550"/>
      <c r="D22" s="551"/>
      <c r="E22" s="551"/>
      <c r="F22" s="551"/>
      <c r="G22" s="551"/>
      <c r="H22" s="551"/>
      <c r="I22" s="551"/>
      <c r="J22" s="552"/>
      <c r="K22" s="138"/>
      <c r="L22" s="116"/>
      <c r="M22" s="116"/>
    </row>
    <row r="23" spans="3:16" ht="12.75" hidden="1" customHeight="1">
      <c r="C23" s="550"/>
      <c r="D23" s="551"/>
      <c r="E23" s="551"/>
      <c r="F23" s="551"/>
      <c r="G23" s="551"/>
      <c r="H23" s="551"/>
      <c r="I23" s="551"/>
      <c r="J23" s="552"/>
      <c r="L23" s="123"/>
      <c r="M23" s="123"/>
    </row>
    <row r="24" spans="3:16" ht="35.25" customHeight="1">
      <c r="C24" s="550"/>
      <c r="D24" s="551"/>
      <c r="E24" s="551"/>
      <c r="F24" s="551"/>
      <c r="G24" s="551"/>
      <c r="H24" s="551"/>
      <c r="I24" s="551"/>
      <c r="J24" s="552"/>
      <c r="L24" s="116"/>
      <c r="M24" s="117"/>
    </row>
    <row r="25" spans="3:16" ht="93.75" customHeight="1">
      <c r="C25" s="553"/>
      <c r="D25" s="554"/>
      <c r="E25" s="554"/>
      <c r="F25" s="554"/>
      <c r="G25" s="554"/>
      <c r="H25" s="554"/>
      <c r="I25" s="554"/>
      <c r="J25" s="555"/>
      <c r="L25" s="116"/>
      <c r="M25" s="119"/>
      <c r="P25" s="254"/>
    </row>
    <row r="27" spans="3:16" ht="30">
      <c r="C27" s="139"/>
      <c r="G27" s="178" t="s">
        <v>241</v>
      </c>
      <c r="H27" s="178" t="s">
        <v>171</v>
      </c>
      <c r="I27" s="113" t="s">
        <v>73</v>
      </c>
      <c r="J27" s="113" t="s">
        <v>98</v>
      </c>
      <c r="K27" s="113" t="s">
        <v>40</v>
      </c>
      <c r="L27" s="113" t="s">
        <v>182</v>
      </c>
      <c r="M27" s="113" t="s">
        <v>172</v>
      </c>
    </row>
    <row r="28" spans="3:16">
      <c r="C28" s="139"/>
    </row>
    <row r="30" spans="3:16">
      <c r="N30" s="114" t="s">
        <v>300</v>
      </c>
    </row>
  </sheetData>
  <mergeCells count="2">
    <mergeCell ref="C5:J25"/>
    <mergeCell ref="C2:M3"/>
  </mergeCells>
  <hyperlinks>
    <hyperlink ref="I27" location="Matrix!A1" display="Matrix" xr:uid="{00000000-0004-0000-1000-000000000000}"/>
    <hyperlink ref="J27" location="FMF!A1" display="FMF" xr:uid="{00000000-0004-0000-1000-000001000000}"/>
    <hyperlink ref="L27" location="'4.IVL'!A1" display="Next action" xr:uid="{00000000-0004-0000-1000-000002000000}"/>
    <hyperlink ref="H27" location="'Priority Matrix'!A1" display="Priority Matrix" xr:uid="{00000000-0004-0000-1000-000003000000}"/>
    <hyperlink ref="K27" location="'Action 3 CALC'!A1" display="Calculations" xr:uid="{00000000-0004-0000-1000-000004000000}"/>
    <hyperlink ref="M27" location="'2.PVD'!A1" display="Previous action" xr:uid="{00000000-0004-0000-1000-000005000000}"/>
    <hyperlink ref="G27" location="'Fleet Data Sheet'!A1" display="Fleet Data Sheet" xr:uid="{00000000-0004-0000-1000-000006000000}"/>
  </hyperlinks>
  <pageMargins left="0.7" right="0.7" top="0.75" bottom="0.7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
  <dimension ref="A2:X101"/>
  <sheetViews>
    <sheetView workbookViewId="0">
      <selection activeCell="A3" sqref="A3"/>
    </sheetView>
  </sheetViews>
  <sheetFormatPr baseColWidth="10" defaultColWidth="8.83203125" defaultRowHeight="15"/>
  <cols>
    <col min="1" max="1" width="10.33203125" style="21" customWidth="1"/>
    <col min="2" max="2" width="13.1640625" style="21" customWidth="1"/>
    <col min="3" max="3" width="35.83203125" style="21" customWidth="1"/>
    <col min="4" max="5" width="13.1640625" style="21" customWidth="1"/>
    <col min="6" max="6" width="25.83203125" style="21" customWidth="1"/>
    <col min="7" max="7" width="13.1640625" style="21" customWidth="1"/>
    <col min="8" max="8" width="13.83203125" style="21" customWidth="1"/>
    <col min="9" max="11" width="13.1640625" style="21" customWidth="1"/>
    <col min="12" max="12" width="13.83203125" style="21" customWidth="1"/>
    <col min="13" max="13" width="13.1640625" style="21" customWidth="1"/>
    <col min="14" max="14" width="13.5" customWidth="1"/>
    <col min="15" max="18" width="13.1640625" bestFit="1" customWidth="1"/>
    <col min="19" max="19" width="10" customWidth="1"/>
    <col min="21" max="21" width="21.83203125" customWidth="1"/>
    <col min="23" max="23" width="11.6640625" customWidth="1"/>
    <col min="27" max="32" width="13.1640625" bestFit="1" customWidth="1"/>
  </cols>
  <sheetData>
    <row r="2" spans="1:24">
      <c r="B2" s="4"/>
      <c r="C2" s="56" t="s">
        <v>218</v>
      </c>
      <c r="D2" s="4"/>
      <c r="E2" s="4"/>
      <c r="F2" s="4"/>
      <c r="G2" s="4"/>
      <c r="H2" s="4"/>
      <c r="I2" s="4"/>
      <c r="J2" s="4"/>
      <c r="K2" s="4"/>
      <c r="L2" s="4"/>
      <c r="M2" s="4"/>
      <c r="N2" s="5"/>
      <c r="O2" s="5"/>
      <c r="P2" s="5"/>
      <c r="Q2" s="5"/>
      <c r="R2" s="5"/>
    </row>
    <row r="3" spans="1:24">
      <c r="A3" s="6" t="s">
        <v>217</v>
      </c>
    </row>
    <row r="4" spans="1:24" ht="19">
      <c r="G4" s="544" t="s">
        <v>286</v>
      </c>
      <c r="H4" s="544"/>
    </row>
    <row r="6" spans="1:24">
      <c r="C6" s="12" t="s">
        <v>6</v>
      </c>
      <c r="D6" s="189">
        <f>'Fleet Data Sheet'!D6</f>
        <v>0</v>
      </c>
      <c r="F6" s="535" t="s">
        <v>41</v>
      </c>
      <c r="G6" s="535"/>
      <c r="H6" s="535"/>
      <c r="I6" s="535"/>
      <c r="J6" s="535"/>
      <c r="K6" s="535"/>
      <c r="N6" s="557"/>
      <c r="O6" s="557"/>
      <c r="P6" s="557"/>
      <c r="Q6" s="557"/>
      <c r="R6" s="557"/>
      <c r="S6" s="557"/>
    </row>
    <row r="7" spans="1:24">
      <c r="C7" s="59" t="s">
        <v>42</v>
      </c>
      <c r="D7" s="60">
        <f>'Fleet Data Sheet'!D13</f>
        <v>0</v>
      </c>
      <c r="F7" s="14" t="s">
        <v>9</v>
      </c>
      <c r="G7" s="14" t="s">
        <v>0</v>
      </c>
      <c r="H7" s="14" t="s">
        <v>1</v>
      </c>
      <c r="I7" s="14" t="s">
        <v>2</v>
      </c>
      <c r="J7" s="14" t="s">
        <v>3</v>
      </c>
      <c r="K7" s="14" t="s">
        <v>4</v>
      </c>
      <c r="N7" s="27"/>
      <c r="O7" s="27"/>
      <c r="P7" s="27"/>
      <c r="Q7" s="27"/>
      <c r="R7" s="27"/>
      <c r="S7" s="27"/>
    </row>
    <row r="8" spans="1:24">
      <c r="C8" s="9"/>
      <c r="D8" s="23"/>
      <c r="F8" s="44" t="s">
        <v>44</v>
      </c>
      <c r="G8" s="29">
        <f>$D$6*$D$7</f>
        <v>0</v>
      </c>
      <c r="H8" s="29">
        <f>$D$6*$D$7</f>
        <v>0</v>
      </c>
      <c r="I8" s="29">
        <f>$D$6*$D$7</f>
        <v>0</v>
      </c>
      <c r="J8" s="29">
        <f>$D$6*$D$7</f>
        <v>0</v>
      </c>
      <c r="K8" s="29">
        <f>$D$6*$D$7</f>
        <v>0</v>
      </c>
      <c r="N8" s="26"/>
      <c r="O8" s="33"/>
      <c r="P8" s="33"/>
      <c r="Q8" s="33"/>
      <c r="R8" s="33"/>
      <c r="S8" s="33"/>
      <c r="V8" s="1"/>
      <c r="X8" s="22"/>
    </row>
    <row r="9" spans="1:24">
      <c r="C9" s="11"/>
      <c r="D9" s="39"/>
      <c r="F9" s="11" t="s">
        <v>30</v>
      </c>
      <c r="G9" s="22">
        <f>SUM(G8:G8)</f>
        <v>0</v>
      </c>
      <c r="H9" s="22">
        <f>G9+SUM(H8:H8)</f>
        <v>0</v>
      </c>
      <c r="I9" s="22">
        <f>H9+SUM(I8:I8)</f>
        <v>0</v>
      </c>
      <c r="J9" s="22">
        <f>I9+SUM(J8:J8)</f>
        <v>0</v>
      </c>
      <c r="K9" s="22">
        <f>J9+SUM(K8:K8)</f>
        <v>0</v>
      </c>
      <c r="N9" s="11"/>
      <c r="O9" s="35"/>
      <c r="P9" s="35"/>
      <c r="Q9" s="35"/>
      <c r="R9" s="35"/>
      <c r="S9" s="35"/>
      <c r="V9" s="1"/>
    </row>
    <row r="10" spans="1:24">
      <c r="C10" s="11"/>
      <c r="D10" s="39"/>
      <c r="N10" s="11"/>
      <c r="O10" s="35"/>
      <c r="P10" s="35"/>
      <c r="Q10" s="35"/>
      <c r="R10" s="35"/>
      <c r="S10" s="35"/>
      <c r="V10" s="2"/>
    </row>
    <row r="11" spans="1:24">
      <c r="C11" s="11"/>
      <c r="D11" s="35"/>
      <c r="N11" s="11"/>
      <c r="O11" s="11"/>
      <c r="P11" s="11"/>
      <c r="Q11" s="11"/>
      <c r="R11" s="11"/>
      <c r="S11" s="11"/>
      <c r="V11" s="3"/>
    </row>
    <row r="13" spans="1:24">
      <c r="F13" s="545" t="s">
        <v>84</v>
      </c>
      <c r="G13" s="545"/>
      <c r="H13" s="545"/>
      <c r="I13" s="545"/>
      <c r="J13" s="545"/>
      <c r="K13" s="545"/>
      <c r="L13" s="30"/>
      <c r="M13" s="37"/>
    </row>
    <row r="14" spans="1:24">
      <c r="F14" s="14" t="s">
        <v>9</v>
      </c>
      <c r="G14" s="14" t="s">
        <v>0</v>
      </c>
      <c r="H14" s="14" t="s">
        <v>1</v>
      </c>
      <c r="I14" s="14" t="s">
        <v>2</v>
      </c>
      <c r="J14" s="14" t="s">
        <v>3</v>
      </c>
      <c r="K14" s="14" t="s">
        <v>4</v>
      </c>
      <c r="L14" s="30"/>
      <c r="M14" s="31"/>
    </row>
    <row r="15" spans="1:24">
      <c r="C15" s="12" t="s">
        <v>206</v>
      </c>
      <c r="D15" s="43">
        <f>15%</f>
        <v>0.15</v>
      </c>
      <c r="F15" s="21" t="s">
        <v>44</v>
      </c>
      <c r="G15" s="22">
        <f>$D$6*$D$7-($D$6*$D$7*$D$15)</f>
        <v>0</v>
      </c>
      <c r="H15" s="22">
        <f>$D$6*$D$7-($D$6*$D$7*$D$15)</f>
        <v>0</v>
      </c>
      <c r="I15" s="22">
        <f>$D$6*$D$7-($D$6*$D$7*$D$15)</f>
        <v>0</v>
      </c>
      <c r="J15" s="22">
        <f>$D$6*$D$7-($D$6*$D$7*$D$15)</f>
        <v>0</v>
      </c>
      <c r="K15" s="22">
        <f>$D$6*$D$7-($D$6*$D$7*$D$15)</f>
        <v>0</v>
      </c>
      <c r="M15" s="27"/>
      <c r="N15" s="27"/>
      <c r="O15" s="27"/>
      <c r="P15" s="27"/>
      <c r="Q15" s="27"/>
    </row>
    <row r="16" spans="1:24" s="21" customFormat="1">
      <c r="C16" s="12" t="s">
        <v>299</v>
      </c>
      <c r="D16" s="13">
        <f>('Fleet Data Sheet'!D10)-('Fleet Data Sheet'!D10*0.15)</f>
        <v>0</v>
      </c>
      <c r="F16" s="21" t="s">
        <v>207</v>
      </c>
      <c r="G16" s="22">
        <f>(D6*D17)+(D18*D6)</f>
        <v>0</v>
      </c>
      <c r="H16" s="22">
        <f>$D$6*$D$18</f>
        <v>0</v>
      </c>
      <c r="I16" s="22">
        <f>$D$6*$D$18</f>
        <v>0</v>
      </c>
      <c r="J16" s="22">
        <f>$D$6*$D$18</f>
        <v>0</v>
      </c>
      <c r="K16" s="22">
        <f>$D$6*$D$18</f>
        <v>0</v>
      </c>
      <c r="M16" s="27"/>
      <c r="N16" s="27"/>
      <c r="O16" s="27"/>
      <c r="P16" s="27"/>
      <c r="Q16" s="27"/>
    </row>
    <row r="17" spans="3:17" s="21" customFormat="1">
      <c r="C17" s="12" t="s">
        <v>208</v>
      </c>
      <c r="D17" s="13">
        <f>'Fleet Data Sheet'!D14</f>
        <v>0</v>
      </c>
      <c r="F17" s="21" t="s">
        <v>298</v>
      </c>
      <c r="G17" s="22">
        <f>-('Fleet Data Sheet'!$D$10-'Action 3 CALC'!$D$16)*'Action 3 CALC'!$D$6</f>
        <v>0</v>
      </c>
      <c r="H17" s="22">
        <f>-('Fleet Data Sheet'!$D$10-'Action 3 CALC'!$D$16)*'Action 3 CALC'!$D$6</f>
        <v>0</v>
      </c>
      <c r="I17" s="22">
        <f>-('Fleet Data Sheet'!$D$10-'Action 3 CALC'!$D$16)*'Action 3 CALC'!$D$6</f>
        <v>0</v>
      </c>
      <c r="J17" s="22">
        <f>-('Fleet Data Sheet'!$D$10-'Action 3 CALC'!$D$16)*'Action 3 CALC'!$D$6</f>
        <v>0</v>
      </c>
      <c r="K17" s="22">
        <f>-('Fleet Data Sheet'!$D$10-'Action 3 CALC'!$D$16)*'Action 3 CALC'!$D$6</f>
        <v>0</v>
      </c>
      <c r="M17" s="27"/>
      <c r="N17" s="27"/>
      <c r="O17" s="27"/>
      <c r="P17" s="27"/>
      <c r="Q17" s="27"/>
    </row>
    <row r="18" spans="3:17">
      <c r="C18" s="12" t="s">
        <v>209</v>
      </c>
      <c r="D18" s="13">
        <f>'Fleet Data Sheet'!D15</f>
        <v>0</v>
      </c>
      <c r="F18" s="9" t="s">
        <v>39</v>
      </c>
      <c r="G18" s="23">
        <f>SUM(G15:G17)</f>
        <v>0</v>
      </c>
      <c r="H18" s="23">
        <f>G18+SUM(H15:H17)</f>
        <v>0</v>
      </c>
      <c r="I18" s="23">
        <f>H18+SUM(I15:I17)</f>
        <v>0</v>
      </c>
      <c r="J18" s="23">
        <f>I18+SUM(J15:J17)</f>
        <v>0</v>
      </c>
      <c r="K18" s="23">
        <f>J18+SUM(K15:K17)</f>
        <v>0</v>
      </c>
      <c r="L18" s="27"/>
      <c r="M18" s="33"/>
      <c r="N18" s="33"/>
      <c r="O18" s="33"/>
      <c r="P18" s="33"/>
      <c r="Q18" s="33"/>
    </row>
    <row r="19" spans="3:17">
      <c r="C19" s="28"/>
      <c r="D19" s="3"/>
    </row>
    <row r="21" spans="3:17">
      <c r="F21" s="16" t="s">
        <v>31</v>
      </c>
      <c r="G21" s="24">
        <f>K9-K18</f>
        <v>0</v>
      </c>
    </row>
    <row r="22" spans="3:17">
      <c r="F22" s="16" t="s">
        <v>32</v>
      </c>
      <c r="G22" s="25" t="e">
        <f>G21/K9</f>
        <v>#DIV/0!</v>
      </c>
    </row>
    <row r="24" spans="3:17">
      <c r="G24" s="14" t="s">
        <v>0</v>
      </c>
      <c r="H24" s="14" t="s">
        <v>1</v>
      </c>
      <c r="I24" s="14" t="s">
        <v>2</v>
      </c>
      <c r="J24" s="14" t="s">
        <v>3</v>
      </c>
      <c r="K24" s="14" t="s">
        <v>4</v>
      </c>
    </row>
    <row r="25" spans="3:17">
      <c r="F25" s="17" t="s">
        <v>17</v>
      </c>
      <c r="G25" s="22">
        <f>G9</f>
        <v>0</v>
      </c>
      <c r="H25" s="22">
        <f>H9</f>
        <v>0</v>
      </c>
      <c r="I25" s="22">
        <f>I9</f>
        <v>0</v>
      </c>
      <c r="J25" s="22">
        <f>J9</f>
        <v>0</v>
      </c>
      <c r="K25" s="22">
        <f>K9</f>
        <v>0</v>
      </c>
    </row>
    <row r="26" spans="3:17">
      <c r="F26" s="308" t="s">
        <v>39</v>
      </c>
      <c r="G26" s="22">
        <f>G18</f>
        <v>0</v>
      </c>
      <c r="H26" s="22">
        <f>H18</f>
        <v>0</v>
      </c>
      <c r="I26" s="22">
        <f>I18</f>
        <v>0</v>
      </c>
      <c r="J26" s="22">
        <f>J18</f>
        <v>0</v>
      </c>
      <c r="K26" s="22">
        <f>K18</f>
        <v>0</v>
      </c>
    </row>
    <row r="28" spans="3:17">
      <c r="F28" s="9"/>
      <c r="G28" s="9"/>
      <c r="H28" s="9"/>
      <c r="I28" s="9"/>
      <c r="J28" s="9"/>
      <c r="K28" s="9"/>
    </row>
    <row r="29" spans="3:17" s="21" customFormat="1" ht="19">
      <c r="F29" s="11"/>
      <c r="G29" s="556" t="s">
        <v>353</v>
      </c>
      <c r="H29" s="556"/>
      <c r="I29" s="11"/>
      <c r="J29" s="11"/>
      <c r="K29" s="11"/>
    </row>
    <row r="30" spans="3:17" s="21" customFormat="1">
      <c r="F30" s="11"/>
      <c r="G30" s="11"/>
      <c r="H30" s="11"/>
      <c r="I30" s="11"/>
      <c r="J30" s="11"/>
      <c r="K30" s="11"/>
    </row>
    <row r="31" spans="3:17">
      <c r="F31" s="535" t="s">
        <v>41</v>
      </c>
      <c r="G31" s="535"/>
      <c r="H31" s="535"/>
      <c r="I31" s="535"/>
      <c r="J31" s="535"/>
      <c r="K31" s="535"/>
      <c r="L31" s="535"/>
    </row>
    <row r="32" spans="3:17">
      <c r="F32" s="14" t="s">
        <v>9</v>
      </c>
      <c r="G32" s="14" t="s">
        <v>0</v>
      </c>
      <c r="H32" s="14" t="s">
        <v>1</v>
      </c>
      <c r="I32" s="14" t="s">
        <v>2</v>
      </c>
      <c r="J32" s="14" t="s">
        <v>3</v>
      </c>
      <c r="K32" s="14" t="s">
        <v>4</v>
      </c>
      <c r="L32" s="14" t="s">
        <v>350</v>
      </c>
    </row>
    <row r="33" spans="6:12">
      <c r="F33" s="21" t="s">
        <v>44</v>
      </c>
      <c r="G33" s="22">
        <f>$D$6*$D$7</f>
        <v>0</v>
      </c>
      <c r="H33" s="22">
        <f t="shared" ref="H33:L33" si="0">$D$6*$D$7</f>
        <v>0</v>
      </c>
      <c r="I33" s="22">
        <f t="shared" si="0"/>
        <v>0</v>
      </c>
      <c r="J33" s="22">
        <f t="shared" si="0"/>
        <v>0</v>
      </c>
      <c r="K33" s="22">
        <f t="shared" si="0"/>
        <v>0</v>
      </c>
      <c r="L33" s="22">
        <f t="shared" si="0"/>
        <v>0</v>
      </c>
    </row>
    <row r="34" spans="6:12">
      <c r="F34" s="9" t="s">
        <v>30</v>
      </c>
      <c r="G34" s="23">
        <f>G33</f>
        <v>0</v>
      </c>
      <c r="H34" s="23">
        <f>G34+H33</f>
        <v>0</v>
      </c>
      <c r="I34" s="23">
        <f t="shared" ref="I34:L34" si="1">H34+I33</f>
        <v>0</v>
      </c>
      <c r="J34" s="23">
        <f t="shared" si="1"/>
        <v>0</v>
      </c>
      <c r="K34" s="23">
        <f t="shared" si="1"/>
        <v>0</v>
      </c>
      <c r="L34" s="23">
        <f t="shared" si="1"/>
        <v>0</v>
      </c>
    </row>
    <row r="36" spans="6:12">
      <c r="F36" s="545" t="s">
        <v>84</v>
      </c>
      <c r="G36" s="545"/>
      <c r="H36" s="545"/>
      <c r="I36" s="545"/>
      <c r="J36" s="545"/>
      <c r="K36" s="545"/>
      <c r="L36" s="545"/>
    </row>
    <row r="37" spans="6:12">
      <c r="F37" s="14" t="s">
        <v>9</v>
      </c>
      <c r="G37" s="14" t="s">
        <v>0</v>
      </c>
      <c r="H37" s="14" t="s">
        <v>1</v>
      </c>
      <c r="I37" s="14" t="s">
        <v>2</v>
      </c>
      <c r="J37" s="14" t="s">
        <v>3</v>
      </c>
      <c r="K37" s="14" t="s">
        <v>4</v>
      </c>
      <c r="L37" s="14" t="s">
        <v>350</v>
      </c>
    </row>
    <row r="38" spans="6:12">
      <c r="F38" s="21" t="s">
        <v>44</v>
      </c>
      <c r="G38" s="22">
        <f>$D$6*$D$7-($D$6*$D$7*$D$15)</f>
        <v>0</v>
      </c>
      <c r="H38" s="22">
        <f t="shared" ref="H38:L38" si="2">$D$6*$D$7-($D$6*$D$7*$D$15)</f>
        <v>0</v>
      </c>
      <c r="I38" s="22">
        <f t="shared" si="2"/>
        <v>0</v>
      </c>
      <c r="J38" s="22">
        <f t="shared" si="2"/>
        <v>0</v>
      </c>
      <c r="K38" s="22">
        <f t="shared" si="2"/>
        <v>0</v>
      </c>
      <c r="L38" s="22">
        <f t="shared" si="2"/>
        <v>0</v>
      </c>
    </row>
    <row r="39" spans="6:12">
      <c r="F39" s="21" t="s">
        <v>207</v>
      </c>
      <c r="G39" s="22">
        <f>(D6*D17)+(D18*D6)</f>
        <v>0</v>
      </c>
      <c r="H39" s="22">
        <f>$D$6*$D$18</f>
        <v>0</v>
      </c>
      <c r="I39" s="22">
        <f t="shared" ref="I39:L39" si="3">$D$6*$D$18</f>
        <v>0</v>
      </c>
      <c r="J39" s="22">
        <f t="shared" si="3"/>
        <v>0</v>
      </c>
      <c r="K39" s="22">
        <f t="shared" si="3"/>
        <v>0</v>
      </c>
      <c r="L39" s="22">
        <f t="shared" si="3"/>
        <v>0</v>
      </c>
    </row>
    <row r="40" spans="6:12">
      <c r="F40" s="21" t="s">
        <v>298</v>
      </c>
      <c r="G40" s="22">
        <f>-('Fleet Data Sheet'!$D$10-'Action 3 CALC'!$D$16)*'Action 3 CALC'!$D$6</f>
        <v>0</v>
      </c>
      <c r="H40" s="22">
        <f>-('Fleet Data Sheet'!$D$10-'Action 3 CALC'!$D$16)*'Action 3 CALC'!$D$6</f>
        <v>0</v>
      </c>
      <c r="I40" s="22">
        <f>-('Fleet Data Sheet'!$D$10-'Action 3 CALC'!$D$16)*'Action 3 CALC'!$D$6</f>
        <v>0</v>
      </c>
      <c r="J40" s="22">
        <f>-('Fleet Data Sheet'!$D$10-'Action 3 CALC'!$D$16)*'Action 3 CALC'!$D$6</f>
        <v>0</v>
      </c>
      <c r="K40" s="22">
        <f>-('Fleet Data Sheet'!$D$10-'Action 3 CALC'!$D$16)*'Action 3 CALC'!$D$6</f>
        <v>0</v>
      </c>
      <c r="L40" s="22">
        <f>-('Fleet Data Sheet'!$D$10-'Action 3 CALC'!$D$16)*'Action 3 CALC'!$D$6</f>
        <v>0</v>
      </c>
    </row>
    <row r="41" spans="6:12">
      <c r="F41" s="9" t="s">
        <v>39</v>
      </c>
      <c r="G41" s="23">
        <f>SUM(G38:G40)</f>
        <v>0</v>
      </c>
      <c r="H41" s="23">
        <f>G41+SUM(H38:H40)</f>
        <v>0</v>
      </c>
      <c r="I41" s="23">
        <f t="shared" ref="I41:L41" si="4">H41+SUM(I38:I40)</f>
        <v>0</v>
      </c>
      <c r="J41" s="23">
        <f t="shared" si="4"/>
        <v>0</v>
      </c>
      <c r="K41" s="23">
        <f t="shared" si="4"/>
        <v>0</v>
      </c>
      <c r="L41" s="23">
        <f t="shared" si="4"/>
        <v>0</v>
      </c>
    </row>
    <row r="44" spans="6:12">
      <c r="F44" s="16" t="s">
        <v>31</v>
      </c>
      <c r="G44" s="24">
        <f>L34-L41</f>
        <v>0</v>
      </c>
    </row>
    <row r="45" spans="6:12">
      <c r="F45" s="16" t="s">
        <v>32</v>
      </c>
      <c r="G45" s="25" t="e">
        <f>G44/L34</f>
        <v>#DIV/0!</v>
      </c>
    </row>
    <row r="46" spans="6:12" s="21" customFormat="1">
      <c r="F46" s="30"/>
      <c r="G46" s="31"/>
    </row>
    <row r="47" spans="6:12" s="21" customFormat="1">
      <c r="F47" s="30"/>
      <c r="G47" s="14" t="s">
        <v>0</v>
      </c>
      <c r="H47" s="14" t="s">
        <v>1</v>
      </c>
      <c r="I47" s="14" t="s">
        <v>2</v>
      </c>
      <c r="J47" s="14" t="s">
        <v>3</v>
      </c>
      <c r="K47" s="14" t="s">
        <v>4</v>
      </c>
      <c r="L47" s="14" t="s">
        <v>350</v>
      </c>
    </row>
    <row r="48" spans="6:12" s="21" customFormat="1">
      <c r="F48" s="17" t="s">
        <v>17</v>
      </c>
      <c r="G48" s="303">
        <f>G34</f>
        <v>0</v>
      </c>
      <c r="H48" s="303">
        <f t="shared" ref="H48:L48" si="5">H34</f>
        <v>0</v>
      </c>
      <c r="I48" s="303">
        <f t="shared" si="5"/>
        <v>0</v>
      </c>
      <c r="J48" s="303">
        <f t="shared" si="5"/>
        <v>0</v>
      </c>
      <c r="K48" s="303">
        <f t="shared" si="5"/>
        <v>0</v>
      </c>
      <c r="L48" s="303">
        <f t="shared" si="5"/>
        <v>0</v>
      </c>
    </row>
    <row r="49" spans="6:13" s="21" customFormat="1">
      <c r="F49" s="308" t="s">
        <v>39</v>
      </c>
      <c r="G49" s="303">
        <f>G41</f>
        <v>0</v>
      </c>
      <c r="H49" s="303">
        <f t="shared" ref="H49:L49" si="6">H41</f>
        <v>0</v>
      </c>
      <c r="I49" s="303">
        <f t="shared" si="6"/>
        <v>0</v>
      </c>
      <c r="J49" s="303">
        <f t="shared" si="6"/>
        <v>0</v>
      </c>
      <c r="K49" s="303">
        <f t="shared" si="6"/>
        <v>0</v>
      </c>
      <c r="L49" s="303">
        <f t="shared" si="6"/>
        <v>0</v>
      </c>
    </row>
    <row r="51" spans="6:13">
      <c r="F51" s="9"/>
      <c r="G51" s="9"/>
      <c r="H51" s="9"/>
      <c r="I51" s="9"/>
      <c r="J51" s="9"/>
      <c r="K51" s="9"/>
      <c r="L51" s="9"/>
    </row>
    <row r="52" spans="6:13" ht="19">
      <c r="G52" s="556" t="s">
        <v>355</v>
      </c>
      <c r="H52" s="556"/>
    </row>
    <row r="54" spans="6:13">
      <c r="F54" s="535" t="s">
        <v>41</v>
      </c>
      <c r="G54" s="535"/>
      <c r="H54" s="535"/>
      <c r="I54" s="535"/>
      <c r="J54" s="535"/>
      <c r="K54" s="535"/>
      <c r="L54" s="535"/>
      <c r="M54" s="535"/>
    </row>
    <row r="55" spans="6:13">
      <c r="F55" s="14" t="s">
        <v>9</v>
      </c>
      <c r="G55" s="14" t="s">
        <v>0</v>
      </c>
      <c r="H55" s="14" t="s">
        <v>1</v>
      </c>
      <c r="I55" s="14" t="s">
        <v>2</v>
      </c>
      <c r="J55" s="14" t="s">
        <v>3</v>
      </c>
      <c r="K55" s="14" t="s">
        <v>4</v>
      </c>
      <c r="L55" s="14" t="s">
        <v>350</v>
      </c>
      <c r="M55" s="14" t="s">
        <v>356</v>
      </c>
    </row>
    <row r="56" spans="6:13">
      <c r="F56" s="21" t="s">
        <v>44</v>
      </c>
      <c r="G56" s="22">
        <f>$D$6*$D$7</f>
        <v>0</v>
      </c>
      <c r="H56" s="22">
        <f t="shared" ref="H56:M56" si="7">$D$6*$D$7</f>
        <v>0</v>
      </c>
      <c r="I56" s="22">
        <f t="shared" si="7"/>
        <v>0</v>
      </c>
      <c r="J56" s="22">
        <f t="shared" si="7"/>
        <v>0</v>
      </c>
      <c r="K56" s="22">
        <f t="shared" si="7"/>
        <v>0</v>
      </c>
      <c r="L56" s="22">
        <f t="shared" si="7"/>
        <v>0</v>
      </c>
      <c r="M56" s="22">
        <f t="shared" si="7"/>
        <v>0</v>
      </c>
    </row>
    <row r="57" spans="6:13">
      <c r="F57" s="9" t="s">
        <v>30</v>
      </c>
      <c r="G57" s="23">
        <f>G56</f>
        <v>0</v>
      </c>
      <c r="H57" s="23">
        <f>G57+H56</f>
        <v>0</v>
      </c>
      <c r="I57" s="23">
        <f t="shared" ref="I57:M57" si="8">H57+I56</f>
        <v>0</v>
      </c>
      <c r="J57" s="23">
        <f t="shared" si="8"/>
        <v>0</v>
      </c>
      <c r="K57" s="23">
        <f t="shared" si="8"/>
        <v>0</v>
      </c>
      <c r="L57" s="23">
        <f t="shared" si="8"/>
        <v>0</v>
      </c>
      <c r="M57" s="23">
        <f t="shared" si="8"/>
        <v>0</v>
      </c>
    </row>
    <row r="59" spans="6:13">
      <c r="F59" s="545" t="s">
        <v>84</v>
      </c>
      <c r="G59" s="545"/>
      <c r="H59" s="545"/>
      <c r="I59" s="545"/>
      <c r="J59" s="545"/>
      <c r="K59" s="545"/>
      <c r="L59" s="545"/>
      <c r="M59" s="545"/>
    </row>
    <row r="60" spans="6:13">
      <c r="F60" s="14" t="s">
        <v>9</v>
      </c>
      <c r="G60" s="14" t="s">
        <v>0</v>
      </c>
      <c r="H60" s="14" t="s">
        <v>1</v>
      </c>
      <c r="I60" s="14" t="s">
        <v>2</v>
      </c>
      <c r="J60" s="14" t="s">
        <v>3</v>
      </c>
      <c r="K60" s="14" t="s">
        <v>4</v>
      </c>
      <c r="L60" s="14" t="s">
        <v>350</v>
      </c>
      <c r="M60" s="14" t="s">
        <v>356</v>
      </c>
    </row>
    <row r="61" spans="6:13">
      <c r="F61" s="21" t="s">
        <v>44</v>
      </c>
      <c r="G61" s="22">
        <f>$D$6*$D$7-($D$6*$D$7*$D$15)</f>
        <v>0</v>
      </c>
      <c r="H61" s="22">
        <f t="shared" ref="H61:M61" si="9">$D$6*$D$7-($D$6*$D$7*$D$15)</f>
        <v>0</v>
      </c>
      <c r="I61" s="22">
        <f t="shared" si="9"/>
        <v>0</v>
      </c>
      <c r="J61" s="22">
        <f t="shared" si="9"/>
        <v>0</v>
      </c>
      <c r="K61" s="22">
        <f t="shared" si="9"/>
        <v>0</v>
      </c>
      <c r="L61" s="22">
        <f t="shared" si="9"/>
        <v>0</v>
      </c>
      <c r="M61" s="22">
        <f t="shared" si="9"/>
        <v>0</v>
      </c>
    </row>
    <row r="62" spans="6:13">
      <c r="F62" s="21" t="s">
        <v>207</v>
      </c>
      <c r="G62" s="22">
        <f>(D6*D17)+(D18*D6)</f>
        <v>0</v>
      </c>
      <c r="H62" s="22">
        <f>$D$6*$D$18</f>
        <v>0</v>
      </c>
      <c r="I62" s="22">
        <f t="shared" ref="I62:M62" si="10">$D$6*$D$18</f>
        <v>0</v>
      </c>
      <c r="J62" s="22">
        <f t="shared" si="10"/>
        <v>0</v>
      </c>
      <c r="K62" s="22">
        <f t="shared" si="10"/>
        <v>0</v>
      </c>
      <c r="L62" s="22">
        <f t="shared" si="10"/>
        <v>0</v>
      </c>
      <c r="M62" s="22">
        <f t="shared" si="10"/>
        <v>0</v>
      </c>
    </row>
    <row r="63" spans="6:13">
      <c r="F63" s="21" t="s">
        <v>298</v>
      </c>
      <c r="G63" s="22">
        <f>-('Fleet Data Sheet'!$D$10-'Action 3 CALC'!$D$16)*'Action 3 CALC'!$D$6</f>
        <v>0</v>
      </c>
      <c r="H63" s="22">
        <f>-('Fleet Data Sheet'!$D$10-'Action 3 CALC'!$D$16)*'Action 3 CALC'!$D$6</f>
        <v>0</v>
      </c>
      <c r="I63" s="22">
        <f>-('Fleet Data Sheet'!$D$10-'Action 3 CALC'!$D$16)*'Action 3 CALC'!$D$6</f>
        <v>0</v>
      </c>
      <c r="J63" s="22">
        <f>-('Fleet Data Sheet'!$D$10-'Action 3 CALC'!$D$16)*'Action 3 CALC'!$D$6</f>
        <v>0</v>
      </c>
      <c r="K63" s="22">
        <f>-('Fleet Data Sheet'!$D$10-'Action 3 CALC'!$D$16)*'Action 3 CALC'!$D$6</f>
        <v>0</v>
      </c>
      <c r="L63" s="22">
        <f>-('Fleet Data Sheet'!$D$10-'Action 3 CALC'!$D$16)*'Action 3 CALC'!$D$6</f>
        <v>0</v>
      </c>
      <c r="M63" s="22">
        <f>-('Fleet Data Sheet'!$D$10-'Action 3 CALC'!$D$16)*'Action 3 CALC'!$D$6</f>
        <v>0</v>
      </c>
    </row>
    <row r="64" spans="6:13">
      <c r="F64" s="9" t="s">
        <v>39</v>
      </c>
      <c r="G64" s="23">
        <f>SUM(G61:G63)</f>
        <v>0</v>
      </c>
      <c r="H64" s="23">
        <f>G64+SUM(H61:H63)</f>
        <v>0</v>
      </c>
      <c r="I64" s="23">
        <f t="shared" ref="I64:M64" si="11">H64+SUM(I61:I63)</f>
        <v>0</v>
      </c>
      <c r="J64" s="23">
        <f t="shared" si="11"/>
        <v>0</v>
      </c>
      <c r="K64" s="23">
        <f t="shared" si="11"/>
        <v>0</v>
      </c>
      <c r="L64" s="23">
        <f t="shared" si="11"/>
        <v>0</v>
      </c>
      <c r="M64" s="23">
        <f t="shared" si="11"/>
        <v>0</v>
      </c>
    </row>
    <row r="67" spans="6:14">
      <c r="F67" s="16" t="s">
        <v>31</v>
      </c>
      <c r="G67" s="24">
        <f>M57-M64</f>
        <v>0</v>
      </c>
    </row>
    <row r="68" spans="6:14">
      <c r="F68" s="16" t="s">
        <v>32</v>
      </c>
      <c r="G68" s="25" t="e">
        <f>G67/M57</f>
        <v>#DIV/0!</v>
      </c>
    </row>
    <row r="69" spans="6:14" s="21" customFormat="1">
      <c r="F69" s="289"/>
      <c r="G69" s="305"/>
    </row>
    <row r="70" spans="6:14" s="21" customFormat="1">
      <c r="F70" s="30"/>
      <c r="G70" s="14" t="s">
        <v>0</v>
      </c>
      <c r="H70" s="14" t="s">
        <v>1</v>
      </c>
      <c r="I70" s="14" t="s">
        <v>2</v>
      </c>
      <c r="J70" s="14" t="s">
        <v>3</v>
      </c>
      <c r="K70" s="14" t="s">
        <v>4</v>
      </c>
      <c r="L70" s="14" t="s">
        <v>350</v>
      </c>
      <c r="M70" s="14" t="s">
        <v>356</v>
      </c>
    </row>
    <row r="71" spans="6:14" s="21" customFormat="1">
      <c r="F71" s="17" t="s">
        <v>17</v>
      </c>
      <c r="G71" s="303">
        <f>G57</f>
        <v>0</v>
      </c>
      <c r="H71" s="303">
        <f t="shared" ref="H71:M71" si="12">H57</f>
        <v>0</v>
      </c>
      <c r="I71" s="303">
        <f t="shared" si="12"/>
        <v>0</v>
      </c>
      <c r="J71" s="303">
        <f t="shared" si="12"/>
        <v>0</v>
      </c>
      <c r="K71" s="303">
        <f t="shared" si="12"/>
        <v>0</v>
      </c>
      <c r="L71" s="303">
        <f t="shared" si="12"/>
        <v>0</v>
      </c>
      <c r="M71" s="303">
        <f t="shared" si="12"/>
        <v>0</v>
      </c>
    </row>
    <row r="72" spans="6:14" s="21" customFormat="1">
      <c r="F72" s="308" t="s">
        <v>39</v>
      </c>
      <c r="G72" s="303">
        <f>G64</f>
        <v>0</v>
      </c>
      <c r="H72" s="303">
        <f t="shared" ref="H72:M72" si="13">H64</f>
        <v>0</v>
      </c>
      <c r="I72" s="303">
        <f t="shared" si="13"/>
        <v>0</v>
      </c>
      <c r="J72" s="303">
        <f t="shared" si="13"/>
        <v>0</v>
      </c>
      <c r="K72" s="303">
        <f t="shared" si="13"/>
        <v>0</v>
      </c>
      <c r="L72" s="303">
        <f t="shared" si="13"/>
        <v>0</v>
      </c>
      <c r="M72" s="303">
        <f t="shared" si="13"/>
        <v>0</v>
      </c>
    </row>
    <row r="73" spans="6:14" s="21" customFormat="1">
      <c r="F73" s="30"/>
      <c r="G73" s="31"/>
    </row>
    <row r="74" spans="6:14">
      <c r="F74" s="9"/>
      <c r="G74" s="9"/>
      <c r="H74" s="9"/>
      <c r="I74" s="9"/>
      <c r="J74" s="9"/>
      <c r="K74" s="9"/>
      <c r="L74" s="9"/>
      <c r="M74" s="9"/>
    </row>
    <row r="75" spans="6:14" ht="19">
      <c r="G75" s="556" t="s">
        <v>357</v>
      </c>
      <c r="H75" s="556"/>
    </row>
    <row r="77" spans="6:14">
      <c r="F77" s="535" t="s">
        <v>41</v>
      </c>
      <c r="G77" s="535"/>
      <c r="H77" s="535"/>
      <c r="I77" s="535"/>
      <c r="J77" s="535"/>
      <c r="K77" s="535"/>
      <c r="L77" s="535"/>
      <c r="M77" s="535"/>
      <c r="N77" s="535"/>
    </row>
    <row r="78" spans="6:14">
      <c r="F78" s="14" t="s">
        <v>9</v>
      </c>
      <c r="G78" s="14" t="s">
        <v>0</v>
      </c>
      <c r="H78" s="14" t="s">
        <v>1</v>
      </c>
      <c r="I78" s="14" t="s">
        <v>2</v>
      </c>
      <c r="J78" s="14" t="s">
        <v>3</v>
      </c>
      <c r="K78" s="14" t="s">
        <v>4</v>
      </c>
      <c r="L78" s="14" t="s">
        <v>350</v>
      </c>
      <c r="M78" s="14" t="s">
        <v>356</v>
      </c>
      <c r="N78" s="14" t="s">
        <v>358</v>
      </c>
    </row>
    <row r="79" spans="6:14">
      <c r="F79" s="21" t="s">
        <v>44</v>
      </c>
      <c r="G79" s="22">
        <f>$D$6*$D$7</f>
        <v>0</v>
      </c>
      <c r="H79" s="22">
        <f t="shared" ref="H79:N79" si="14">$D$6*$D$7</f>
        <v>0</v>
      </c>
      <c r="I79" s="22">
        <f t="shared" si="14"/>
        <v>0</v>
      </c>
      <c r="J79" s="22">
        <f t="shared" si="14"/>
        <v>0</v>
      </c>
      <c r="K79" s="22">
        <f t="shared" si="14"/>
        <v>0</v>
      </c>
      <c r="L79" s="22">
        <f t="shared" si="14"/>
        <v>0</v>
      </c>
      <c r="M79" s="22">
        <f t="shared" si="14"/>
        <v>0</v>
      </c>
      <c r="N79" s="22">
        <f t="shared" si="14"/>
        <v>0</v>
      </c>
    </row>
    <row r="80" spans="6:14">
      <c r="F80" s="9" t="s">
        <v>30</v>
      </c>
      <c r="G80" s="23">
        <f>G79</f>
        <v>0</v>
      </c>
      <c r="H80" s="23">
        <f>G80+H79</f>
        <v>0</v>
      </c>
      <c r="I80" s="23">
        <f t="shared" ref="I80:N80" si="15">H80+I79</f>
        <v>0</v>
      </c>
      <c r="J80" s="23">
        <f t="shared" si="15"/>
        <v>0</v>
      </c>
      <c r="K80" s="23">
        <f t="shared" si="15"/>
        <v>0</v>
      </c>
      <c r="L80" s="23">
        <f t="shared" si="15"/>
        <v>0</v>
      </c>
      <c r="M80" s="23">
        <f t="shared" si="15"/>
        <v>0</v>
      </c>
      <c r="N80" s="23">
        <f t="shared" si="15"/>
        <v>0</v>
      </c>
    </row>
    <row r="82" spans="6:14">
      <c r="F82" s="545" t="s">
        <v>84</v>
      </c>
      <c r="G82" s="545"/>
      <c r="H82" s="545"/>
      <c r="I82" s="545"/>
      <c r="J82" s="545"/>
      <c r="K82" s="545"/>
      <c r="L82" s="545"/>
      <c r="M82" s="545"/>
      <c r="N82" s="545"/>
    </row>
    <row r="83" spans="6:14">
      <c r="F83" s="14" t="s">
        <v>9</v>
      </c>
      <c r="G83" s="14" t="s">
        <v>0</v>
      </c>
      <c r="H83" s="14" t="s">
        <v>1</v>
      </c>
      <c r="I83" s="14" t="s">
        <v>2</v>
      </c>
      <c r="J83" s="14" t="s">
        <v>3</v>
      </c>
      <c r="K83" s="14" t="s">
        <v>4</v>
      </c>
      <c r="L83" s="14" t="s">
        <v>350</v>
      </c>
      <c r="M83" s="14" t="s">
        <v>356</v>
      </c>
      <c r="N83" s="14" t="s">
        <v>358</v>
      </c>
    </row>
    <row r="84" spans="6:14">
      <c r="F84" s="21" t="s">
        <v>44</v>
      </c>
      <c r="G84" s="22">
        <f>$D$6*$D$7-($D$6*$D$7*$D$15)</f>
        <v>0</v>
      </c>
      <c r="H84" s="22">
        <f t="shared" ref="H84:N84" si="16">$D$6*$D$7-($D$6*$D$7*$D$15)</f>
        <v>0</v>
      </c>
      <c r="I84" s="22">
        <f t="shared" si="16"/>
        <v>0</v>
      </c>
      <c r="J84" s="22">
        <f t="shared" si="16"/>
        <v>0</v>
      </c>
      <c r="K84" s="22">
        <f t="shared" si="16"/>
        <v>0</v>
      </c>
      <c r="L84" s="22">
        <f t="shared" si="16"/>
        <v>0</v>
      </c>
      <c r="M84" s="22">
        <f t="shared" si="16"/>
        <v>0</v>
      </c>
      <c r="N84" s="22">
        <f t="shared" si="16"/>
        <v>0</v>
      </c>
    </row>
    <row r="85" spans="6:14">
      <c r="F85" s="21" t="s">
        <v>207</v>
      </c>
      <c r="G85" s="22">
        <f>(D6*D17)+(D18*D6)</f>
        <v>0</v>
      </c>
      <c r="H85" s="22">
        <f>$D$6*$D$18</f>
        <v>0</v>
      </c>
      <c r="I85" s="22">
        <f t="shared" ref="I85:N85" si="17">$D$6*$D$18</f>
        <v>0</v>
      </c>
      <c r="J85" s="22">
        <f t="shared" si="17"/>
        <v>0</v>
      </c>
      <c r="K85" s="22">
        <f t="shared" si="17"/>
        <v>0</v>
      </c>
      <c r="L85" s="22">
        <f t="shared" si="17"/>
        <v>0</v>
      </c>
      <c r="M85" s="22">
        <f t="shared" si="17"/>
        <v>0</v>
      </c>
      <c r="N85" s="22">
        <f t="shared" si="17"/>
        <v>0</v>
      </c>
    </row>
    <row r="86" spans="6:14">
      <c r="F86" s="21" t="s">
        <v>298</v>
      </c>
      <c r="G86" s="22">
        <f>-('Fleet Data Sheet'!$D$10-'Action 3 CALC'!$D$16)*'Action 3 CALC'!$D$6</f>
        <v>0</v>
      </c>
      <c r="H86" s="22">
        <f>-('Fleet Data Sheet'!$D$10-'Action 3 CALC'!$D$16)*'Action 3 CALC'!$D$6</f>
        <v>0</v>
      </c>
      <c r="I86" s="22">
        <f>-('Fleet Data Sheet'!$D$10-'Action 3 CALC'!$D$16)*'Action 3 CALC'!$D$6</f>
        <v>0</v>
      </c>
      <c r="J86" s="22">
        <f>-('Fleet Data Sheet'!$D$10-'Action 3 CALC'!$D$16)*'Action 3 CALC'!$D$6</f>
        <v>0</v>
      </c>
      <c r="K86" s="22">
        <f>-('Fleet Data Sheet'!$D$10-'Action 3 CALC'!$D$16)*'Action 3 CALC'!$D$6</f>
        <v>0</v>
      </c>
      <c r="L86" s="22">
        <f>-('Fleet Data Sheet'!$D$10-'Action 3 CALC'!$D$16)*'Action 3 CALC'!$D$6</f>
        <v>0</v>
      </c>
      <c r="M86" s="22">
        <f>-('Fleet Data Sheet'!$D$10-'Action 3 CALC'!$D$16)*'Action 3 CALC'!$D$6</f>
        <v>0</v>
      </c>
      <c r="N86" s="22">
        <f>-('Fleet Data Sheet'!$D$10-'Action 3 CALC'!$D$16)*'Action 3 CALC'!$D$6</f>
        <v>0</v>
      </c>
    </row>
    <row r="87" spans="6:14">
      <c r="F87" s="9" t="s">
        <v>39</v>
      </c>
      <c r="G87" s="23">
        <f>SUM(G84:G86)</f>
        <v>0</v>
      </c>
      <c r="H87" s="23">
        <f>G87+SUM(H84:H86)</f>
        <v>0</v>
      </c>
      <c r="I87" s="23">
        <f t="shared" ref="I87:N87" si="18">H87+SUM(I84:I86)</f>
        <v>0</v>
      </c>
      <c r="J87" s="23">
        <f t="shared" si="18"/>
        <v>0</v>
      </c>
      <c r="K87" s="23">
        <f t="shared" si="18"/>
        <v>0</v>
      </c>
      <c r="L87" s="23">
        <f t="shared" si="18"/>
        <v>0</v>
      </c>
      <c r="M87" s="23">
        <f t="shared" si="18"/>
        <v>0</v>
      </c>
      <c r="N87" s="23">
        <f t="shared" si="18"/>
        <v>0</v>
      </c>
    </row>
    <row r="90" spans="6:14">
      <c r="F90" s="16" t="s">
        <v>31</v>
      </c>
      <c r="G90" s="24">
        <f>N80-N87</f>
        <v>0</v>
      </c>
    </row>
    <row r="91" spans="6:14">
      <c r="F91" s="16" t="s">
        <v>32</v>
      </c>
      <c r="G91" s="25" t="e">
        <f>G90/N80</f>
        <v>#DIV/0!</v>
      </c>
    </row>
    <row r="93" spans="6:14" s="21" customFormat="1">
      <c r="G93" s="14" t="s">
        <v>0</v>
      </c>
      <c r="H93" s="14" t="s">
        <v>1</v>
      </c>
      <c r="I93" s="14" t="s">
        <v>2</v>
      </c>
      <c r="J93" s="14" t="s">
        <v>3</v>
      </c>
      <c r="K93" s="14" t="s">
        <v>4</v>
      </c>
      <c r="L93" s="14" t="s">
        <v>350</v>
      </c>
      <c r="M93" s="14" t="s">
        <v>356</v>
      </c>
      <c r="N93" s="14" t="s">
        <v>358</v>
      </c>
    </row>
    <row r="94" spans="6:14" s="21" customFormat="1">
      <c r="F94" s="17" t="s">
        <v>17</v>
      </c>
      <c r="G94" s="22">
        <f>G80</f>
        <v>0</v>
      </c>
      <c r="H94" s="22">
        <f t="shared" ref="H94:N94" si="19">H80</f>
        <v>0</v>
      </c>
      <c r="I94" s="22">
        <f t="shared" si="19"/>
        <v>0</v>
      </c>
      <c r="J94" s="22">
        <f t="shared" si="19"/>
        <v>0</v>
      </c>
      <c r="K94" s="22">
        <f t="shared" si="19"/>
        <v>0</v>
      </c>
      <c r="L94" s="22">
        <f t="shared" si="19"/>
        <v>0</v>
      </c>
      <c r="M94" s="22">
        <f t="shared" si="19"/>
        <v>0</v>
      </c>
      <c r="N94" s="22">
        <f t="shared" si="19"/>
        <v>0</v>
      </c>
    </row>
    <row r="95" spans="6:14" s="21" customFormat="1">
      <c r="F95" s="308" t="s">
        <v>39</v>
      </c>
      <c r="G95" s="22">
        <f>G87</f>
        <v>0</v>
      </c>
      <c r="H95" s="22">
        <f t="shared" ref="H95:M95" si="20">H87</f>
        <v>0</v>
      </c>
      <c r="I95" s="22">
        <f t="shared" si="20"/>
        <v>0</v>
      </c>
      <c r="J95" s="22">
        <f t="shared" si="20"/>
        <v>0</v>
      </c>
      <c r="K95" s="22">
        <f t="shared" si="20"/>
        <v>0</v>
      </c>
      <c r="L95" s="22">
        <f t="shared" si="20"/>
        <v>0</v>
      </c>
      <c r="M95" s="22">
        <f t="shared" si="20"/>
        <v>0</v>
      </c>
      <c r="N95" s="22">
        <f>N87</f>
        <v>0</v>
      </c>
    </row>
    <row r="96" spans="6:14">
      <c r="F96" s="44"/>
      <c r="G96" s="44"/>
      <c r="H96" s="44"/>
      <c r="I96" s="44"/>
      <c r="J96" s="44"/>
      <c r="K96" s="44"/>
      <c r="L96" s="44"/>
      <c r="M96" s="44"/>
      <c r="N96" s="44"/>
    </row>
    <row r="98" spans="3:14">
      <c r="G98" s="14" t="s">
        <v>0</v>
      </c>
      <c r="H98" s="14" t="s">
        <v>1</v>
      </c>
      <c r="I98" s="14" t="s">
        <v>2</v>
      </c>
      <c r="J98" s="14" t="s">
        <v>3</v>
      </c>
      <c r="K98" s="14" t="s">
        <v>4</v>
      </c>
      <c r="L98" s="14" t="str">
        <f>IF(L99="","","Year 6")</f>
        <v>Year 6</v>
      </c>
      <c r="M98" s="14" t="str">
        <f>IF(M99="","","Year 7")</f>
        <v>Year 7</v>
      </c>
      <c r="N98" s="14" t="str">
        <f>IF(N99="","","Year 8")</f>
        <v>Year 8</v>
      </c>
    </row>
    <row r="99" spans="3:14">
      <c r="C99" s="547" t="s">
        <v>378</v>
      </c>
      <c r="D99" s="547"/>
      <c r="E99" s="547"/>
      <c r="F99" s="17" t="s">
        <v>17</v>
      </c>
      <c r="G99" s="22" t="b">
        <f>IF(AND('Fleet Data Sheet'!$D$7=5),'Action 3 CALC'!G25,IF(AND('Fleet Data Sheet'!$D$7=6),'Action 3 CALC'!G48,IF(AND('Fleet Data Sheet'!$D$7=7),'Action 3 CALC'!G71,IF(AND('Fleet Data Sheet'!$D$7=8),'Action 3 CALC'!G94))))</f>
        <v>0</v>
      </c>
      <c r="H99" s="22" t="b">
        <f>IF(AND('Fleet Data Sheet'!$D$7=5),'Action 3 CALC'!H25,IF(AND('Fleet Data Sheet'!$D$7=6),'Action 3 CALC'!H48,IF(AND('Fleet Data Sheet'!$D$7=7),'Action 3 CALC'!H71,IF(AND('Fleet Data Sheet'!$D$7=8),'Action 3 CALC'!H94))))</f>
        <v>0</v>
      </c>
      <c r="I99" s="22" t="b">
        <f>IF(AND('Fleet Data Sheet'!$D$7=5),'Action 3 CALC'!I25,IF(AND('Fleet Data Sheet'!$D$7=6),'Action 3 CALC'!I48,IF(AND('Fleet Data Sheet'!$D$7=7),'Action 3 CALC'!I71,IF(AND('Fleet Data Sheet'!$D$7=8),'Action 3 CALC'!I94))))</f>
        <v>0</v>
      </c>
      <c r="J99" s="22" t="b">
        <f>IF(AND('Fleet Data Sheet'!$D$7=5),'Action 3 CALC'!J25,IF(AND('Fleet Data Sheet'!$D$7=6),'Action 3 CALC'!J48,IF(AND('Fleet Data Sheet'!$D$7=7),'Action 3 CALC'!J71,IF(AND('Fleet Data Sheet'!$D$7=8),'Action 3 CALC'!J94))))</f>
        <v>0</v>
      </c>
      <c r="K99" s="22" t="b">
        <f>IF(AND('Fleet Data Sheet'!$D$7=5),'Action 3 CALC'!K25,IF(AND('Fleet Data Sheet'!$D$7=6),'Action 3 CALC'!K48,IF(AND('Fleet Data Sheet'!$D$7=7),'Action 3 CALC'!K71,IF(AND('Fleet Data Sheet'!$D$7=8),'Action 3 CALC'!K94))))</f>
        <v>0</v>
      </c>
      <c r="L99" s="22" t="b">
        <f>IF(AND('Fleet Data Sheet'!$D$7=5),"",IF(AND('Fleet Data Sheet'!$D$7=6),'Action 3 CALC'!L48,IF(AND('Fleet Data Sheet'!$D$7=7),'Action 3 CALC'!L71,IF(AND('Fleet Data Sheet'!$D$7=8),'Action 3 CALC'!L94))))</f>
        <v>0</v>
      </c>
      <c r="M99" s="22" t="b">
        <f>IF(AND('Fleet Data Sheet'!$D$7=5),"",IF(AND('Fleet Data Sheet'!$D$7=6),"",IF(AND('Fleet Data Sheet'!$D$7=7),'Action 3 CALC'!M71,IF(AND('Fleet Data Sheet'!$D$7=8),'Action 3 CALC'!M94))))</f>
        <v>0</v>
      </c>
      <c r="N99" s="22" t="b">
        <f>IF(AND('Fleet Data Sheet'!$D$7=5),"",IF(AND('Fleet Data Sheet'!$D$7=6),"",IF(AND('Fleet Data Sheet'!$D$7=7),"",IF(AND('Fleet Data Sheet'!$D$7=8),'Action 3 CALC'!N94))))</f>
        <v>0</v>
      </c>
    </row>
    <row r="100" spans="3:14">
      <c r="C100" s="547"/>
      <c r="D100" s="547"/>
      <c r="E100" s="547"/>
      <c r="F100" s="308" t="s">
        <v>39</v>
      </c>
      <c r="G100" s="22" t="b">
        <f>IF(AND('Fleet Data Sheet'!$D$7=5),'Action 3 CALC'!G26,IF(AND('Fleet Data Sheet'!$D$7=6),'Action 3 CALC'!G49,IF(AND('Fleet Data Sheet'!$D$7=7),'Action 3 CALC'!G72,IF(AND('Fleet Data Sheet'!$D$7=8),'Action 3 CALC'!G95))))</f>
        <v>0</v>
      </c>
      <c r="H100" s="22" t="b">
        <f>IF(AND('Fleet Data Sheet'!$D$7=5),'Action 3 CALC'!H26,IF(AND('Fleet Data Sheet'!$D$7=6),'Action 3 CALC'!H49,IF(AND('Fleet Data Sheet'!$D$7=7),'Action 3 CALC'!H72,IF(AND('Fleet Data Sheet'!$D$7=8),'Action 3 CALC'!H95))))</f>
        <v>0</v>
      </c>
      <c r="I100" s="22" t="b">
        <f>IF(AND('Fleet Data Sheet'!$D$7=5),'Action 3 CALC'!I26,IF(AND('Fleet Data Sheet'!$D$7=6),'Action 3 CALC'!I49,IF(AND('Fleet Data Sheet'!$D$7=7),'Action 3 CALC'!I72,IF(AND('Fleet Data Sheet'!$D$7=8),'Action 3 CALC'!I95))))</f>
        <v>0</v>
      </c>
      <c r="J100" s="22" t="b">
        <f>IF(AND('Fleet Data Sheet'!$D$7=5),'Action 3 CALC'!J26,IF(AND('Fleet Data Sheet'!$D$7=6),'Action 3 CALC'!J49,IF(AND('Fleet Data Sheet'!$D$7=7),'Action 3 CALC'!J72,IF(AND('Fleet Data Sheet'!$D$7=8),'Action 3 CALC'!J95))))</f>
        <v>0</v>
      </c>
      <c r="K100" s="22" t="b">
        <f>IF(AND('Fleet Data Sheet'!$D$7=5),'Action 3 CALC'!K26,IF(AND('Fleet Data Sheet'!$D$7=6),'Action 3 CALC'!K49,IF(AND('Fleet Data Sheet'!$D$7=7),'Action 3 CALC'!K72,IF(AND('Fleet Data Sheet'!$D$7=8),'Action 3 CALC'!K95))))</f>
        <v>0</v>
      </c>
      <c r="L100" s="22" t="b">
        <f>IF(AND('Fleet Data Sheet'!$D$7=5),"",IF(AND('Fleet Data Sheet'!$D$7=6),'Action 3 CALC'!L49,IF(AND('Fleet Data Sheet'!$D$7=7),'Action 3 CALC'!L72,IF(AND('Fleet Data Sheet'!$D$7=8),'Action 3 CALC'!L95))))</f>
        <v>0</v>
      </c>
      <c r="M100" s="22" t="b">
        <f>IF(AND('Fleet Data Sheet'!$D$7=5),"",IF(AND('Fleet Data Sheet'!$D$7=6),"",IF(AND('Fleet Data Sheet'!$D$7=7),'Action 3 CALC'!M72,IF(AND('Fleet Data Sheet'!$D$7=8),'Action 3 CALC'!M95))))</f>
        <v>0</v>
      </c>
      <c r="N100" s="22" t="b">
        <f>IF(AND('Fleet Data Sheet'!$D$7=5),"",IF(AND('Fleet Data Sheet'!$D$7=6),"",IF(AND('Fleet Data Sheet'!$D$7=7),"",IF(AND('Fleet Data Sheet'!$D$7=8),'Action 3 CALC'!N95))))</f>
        <v>0</v>
      </c>
    </row>
    <row r="101" spans="3:14" ht="0.75" customHeight="1">
      <c r="C101" s="547"/>
      <c r="D101" s="547"/>
      <c r="E101" s="547"/>
    </row>
  </sheetData>
  <mergeCells count="14">
    <mergeCell ref="C99:E101"/>
    <mergeCell ref="G4:H4"/>
    <mergeCell ref="F31:L31"/>
    <mergeCell ref="F59:M59"/>
    <mergeCell ref="F36:L36"/>
    <mergeCell ref="G29:H29"/>
    <mergeCell ref="G52:H52"/>
    <mergeCell ref="F54:M54"/>
    <mergeCell ref="G75:H75"/>
    <mergeCell ref="F77:N77"/>
    <mergeCell ref="F82:N82"/>
    <mergeCell ref="N6:S6"/>
    <mergeCell ref="F6:K6"/>
    <mergeCell ref="F13:K13"/>
  </mergeCells>
  <conditionalFormatting sqref="L98">
    <cfRule type="expression" dxfId="17" priority="3">
      <formula>$L$98=""</formula>
    </cfRule>
  </conditionalFormatting>
  <conditionalFormatting sqref="M98">
    <cfRule type="expression" dxfId="16" priority="2">
      <formula>$M$98=""</formula>
    </cfRule>
  </conditionalFormatting>
  <conditionalFormatting sqref="N98">
    <cfRule type="expression" dxfId="15" priority="1">
      <formula>$N$98=""</formula>
    </cfRule>
  </conditionalFormatting>
  <hyperlinks>
    <hyperlink ref="A3" location="'3.F-S'!A1" display="Action 3" xr:uid="{00000000-0004-0000-1100-000000000000}"/>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2:R27"/>
  <sheetViews>
    <sheetView showGridLines="0" showRowColHeaders="0" zoomScale="115" zoomScaleNormal="115" workbookViewId="0">
      <selection activeCell="K25" sqref="K25"/>
    </sheetView>
  </sheetViews>
  <sheetFormatPr baseColWidth="10" defaultColWidth="8.83203125" defaultRowHeight="15"/>
  <cols>
    <col min="1" max="1" width="8.83203125" style="114" customWidth="1"/>
    <col min="2" max="2" width="14" style="114" customWidth="1"/>
    <col min="3" max="3" width="14.33203125" style="114" customWidth="1"/>
    <col min="4" max="4" width="11.5" style="114" customWidth="1"/>
    <col min="5" max="7" width="8.83203125" style="114"/>
    <col min="8" max="8" width="6.1640625" style="114" customWidth="1"/>
    <col min="9" max="9" width="8.83203125" style="114"/>
    <col min="10" max="10" width="6" style="114" customWidth="1"/>
    <col min="11" max="11" width="16.83203125" style="114" customWidth="1"/>
    <col min="12" max="12" width="9.6640625" style="114" customWidth="1"/>
    <col min="13" max="13" width="18.83203125" style="114" customWidth="1"/>
    <col min="14" max="14" width="18.6640625" style="114" customWidth="1"/>
    <col min="15" max="15" width="8.83203125" style="114"/>
    <col min="16" max="16" width="20.6640625" style="114" customWidth="1"/>
    <col min="17" max="17" width="12.5" style="114" customWidth="1"/>
    <col min="18" max="16384" width="8.83203125" style="114"/>
  </cols>
  <sheetData>
    <row r="2" spans="1:18" ht="15" customHeight="1">
      <c r="A2" s="113"/>
      <c r="C2" s="528" t="s">
        <v>365</v>
      </c>
      <c r="D2" s="529"/>
      <c r="E2" s="529"/>
      <c r="F2" s="529"/>
      <c r="G2" s="529"/>
      <c r="H2" s="529"/>
      <c r="I2" s="529"/>
      <c r="J2" s="529"/>
      <c r="K2" s="529"/>
      <c r="L2" s="529"/>
      <c r="M2" s="529"/>
      <c r="N2" s="530"/>
      <c r="O2" s="124"/>
      <c r="P2" s="124"/>
      <c r="Q2" s="124"/>
      <c r="R2" s="124"/>
    </row>
    <row r="3" spans="1:18" ht="15" customHeight="1">
      <c r="A3" s="113"/>
      <c r="C3" s="531"/>
      <c r="D3" s="532"/>
      <c r="E3" s="532"/>
      <c r="F3" s="532"/>
      <c r="G3" s="532"/>
      <c r="H3" s="532"/>
      <c r="I3" s="532"/>
      <c r="J3" s="532"/>
      <c r="K3" s="532"/>
      <c r="L3" s="532"/>
      <c r="M3" s="532"/>
      <c r="N3" s="533"/>
      <c r="O3" s="124"/>
      <c r="P3" s="124"/>
      <c r="Q3" s="124"/>
      <c r="R3" s="124"/>
    </row>
    <row r="4" spans="1:18">
      <c r="A4" s="113"/>
    </row>
    <row r="5" spans="1:18" ht="15" customHeight="1">
      <c r="C5" s="519" t="s">
        <v>377</v>
      </c>
      <c r="D5" s="548"/>
      <c r="E5" s="548"/>
      <c r="F5" s="548"/>
      <c r="G5" s="548"/>
      <c r="H5" s="548"/>
      <c r="I5" s="548"/>
      <c r="J5" s="549"/>
      <c r="M5" s="311" t="s">
        <v>6</v>
      </c>
      <c r="N5" s="62">
        <f>'Action 4 CALC'!D6</f>
        <v>0</v>
      </c>
      <c r="P5" s="116"/>
      <c r="Q5" s="117"/>
    </row>
    <row r="6" spans="1:18">
      <c r="C6" s="550"/>
      <c r="D6" s="551"/>
      <c r="E6" s="551"/>
      <c r="F6" s="551"/>
      <c r="G6" s="551"/>
      <c r="H6" s="551"/>
      <c r="I6" s="551"/>
      <c r="J6" s="552"/>
      <c r="P6" s="116"/>
      <c r="Q6" s="119"/>
    </row>
    <row r="7" spans="1:18">
      <c r="C7" s="550"/>
      <c r="D7" s="551"/>
      <c r="E7" s="551"/>
      <c r="F7" s="551"/>
      <c r="G7" s="551"/>
      <c r="H7" s="551"/>
      <c r="I7" s="551"/>
      <c r="J7" s="552"/>
      <c r="M7" s="311" t="s">
        <v>31</v>
      </c>
      <c r="N7" s="125" t="b">
        <f>IF(AND('Fleet Data Sheet'!D7=5),'Action 4 CALC'!H20,IF(AND('Fleet Data Sheet'!D7=6),'Action 4 CALC'!H45,IF(AND('Fleet Data Sheet'!D7=7),'Action 4 CALC'!H70,IF(AND('Fleet Data Sheet'!D7=8),'Action 4 CALC'!H94))))</f>
        <v>0</v>
      </c>
    </row>
    <row r="8" spans="1:18">
      <c r="C8" s="550"/>
      <c r="D8" s="551"/>
      <c r="E8" s="551"/>
      <c r="F8" s="551"/>
      <c r="G8" s="551"/>
      <c r="H8" s="551"/>
      <c r="I8" s="551"/>
      <c r="J8" s="552"/>
      <c r="M8" s="311" t="s">
        <v>32</v>
      </c>
      <c r="N8" s="126" t="b">
        <f>IF(AND('Fleet Data Sheet'!D7=5),'Action 4 CALC'!H21,IF(AND('Fleet Data Sheet'!D7=6),'Action 4 CALC'!H46,IF(AND('Fleet Data Sheet'!D7=7),'Action 4 CALC'!H71,IF(AND('Fleet Data Sheet'!D7=8),'Action 4 CALC'!H95))))</f>
        <v>0</v>
      </c>
    </row>
    <row r="9" spans="1:18" ht="2.25" customHeight="1">
      <c r="C9" s="550"/>
      <c r="D9" s="551"/>
      <c r="E9" s="551"/>
      <c r="F9" s="551"/>
      <c r="G9" s="551"/>
      <c r="H9" s="551"/>
      <c r="I9" s="551"/>
      <c r="J9" s="552"/>
    </row>
    <row r="10" spans="1:18" ht="15" customHeight="1">
      <c r="B10" s="123"/>
      <c r="C10" s="550"/>
      <c r="D10" s="551"/>
      <c r="E10" s="551"/>
      <c r="F10" s="551"/>
      <c r="G10" s="551"/>
      <c r="H10" s="551"/>
      <c r="I10" s="551"/>
      <c r="J10" s="552"/>
      <c r="K10" s="123"/>
    </row>
    <row r="11" spans="1:18">
      <c r="B11" s="123"/>
      <c r="C11" s="550"/>
      <c r="D11" s="551"/>
      <c r="E11" s="551"/>
      <c r="F11" s="551"/>
      <c r="G11" s="551"/>
      <c r="H11" s="551"/>
      <c r="I11" s="551"/>
      <c r="J11" s="552"/>
      <c r="K11" s="123"/>
    </row>
    <row r="12" spans="1:18">
      <c r="B12" s="123"/>
      <c r="C12" s="550"/>
      <c r="D12" s="551"/>
      <c r="E12" s="551"/>
      <c r="F12" s="551"/>
      <c r="G12" s="551"/>
      <c r="H12" s="551"/>
      <c r="I12" s="551"/>
      <c r="J12" s="552"/>
      <c r="K12" s="123"/>
    </row>
    <row r="13" spans="1:18">
      <c r="B13" s="123"/>
      <c r="C13" s="550"/>
      <c r="D13" s="551"/>
      <c r="E13" s="551"/>
      <c r="F13" s="551"/>
      <c r="G13" s="551"/>
      <c r="H13" s="551"/>
      <c r="I13" s="551"/>
      <c r="J13" s="552"/>
      <c r="K13" s="123"/>
    </row>
    <row r="14" spans="1:18">
      <c r="B14" s="123"/>
      <c r="C14" s="550"/>
      <c r="D14" s="551"/>
      <c r="E14" s="551"/>
      <c r="F14" s="551"/>
      <c r="G14" s="551"/>
      <c r="H14" s="551"/>
      <c r="I14" s="551"/>
      <c r="J14" s="552"/>
      <c r="K14" s="123"/>
    </row>
    <row r="15" spans="1:18" ht="4.5" customHeight="1">
      <c r="B15" s="123"/>
      <c r="C15" s="550"/>
      <c r="D15" s="551"/>
      <c r="E15" s="551"/>
      <c r="F15" s="551"/>
      <c r="G15" s="551"/>
      <c r="H15" s="551"/>
      <c r="I15" s="551"/>
      <c r="J15" s="552"/>
      <c r="K15" s="123"/>
    </row>
    <row r="16" spans="1:18">
      <c r="B16" s="123"/>
      <c r="C16" s="550"/>
      <c r="D16" s="551"/>
      <c r="E16" s="551"/>
      <c r="F16" s="551"/>
      <c r="G16" s="551"/>
      <c r="H16" s="551"/>
      <c r="I16" s="551"/>
      <c r="J16" s="552"/>
      <c r="K16" s="123"/>
    </row>
    <row r="17" spans="2:14">
      <c r="B17" s="123"/>
      <c r="C17" s="550"/>
      <c r="D17" s="551"/>
      <c r="E17" s="551"/>
      <c r="F17" s="551"/>
      <c r="G17" s="551"/>
      <c r="H17" s="551"/>
      <c r="I17" s="551"/>
      <c r="J17" s="552"/>
      <c r="K17" s="133"/>
    </row>
    <row r="18" spans="2:14" ht="5.25" customHeight="1">
      <c r="C18" s="550"/>
      <c r="D18" s="551"/>
      <c r="E18" s="551"/>
      <c r="F18" s="551"/>
      <c r="G18" s="551"/>
      <c r="H18" s="551"/>
      <c r="I18" s="551"/>
      <c r="J18" s="552"/>
    </row>
    <row r="19" spans="2:14">
      <c r="C19" s="550"/>
      <c r="D19" s="551"/>
      <c r="E19" s="551"/>
      <c r="F19" s="551"/>
      <c r="G19" s="551"/>
      <c r="H19" s="551"/>
      <c r="I19" s="551"/>
      <c r="J19" s="552"/>
    </row>
    <row r="20" spans="2:14">
      <c r="C20" s="550"/>
      <c r="D20" s="551"/>
      <c r="E20" s="551"/>
      <c r="F20" s="551"/>
      <c r="G20" s="551"/>
      <c r="H20" s="551"/>
      <c r="I20" s="551"/>
      <c r="J20" s="552"/>
    </row>
    <row r="21" spans="2:14" ht="3" customHeight="1">
      <c r="C21" s="550"/>
      <c r="D21" s="551"/>
      <c r="E21" s="551"/>
      <c r="F21" s="551"/>
      <c r="G21" s="551"/>
      <c r="H21" s="551"/>
      <c r="I21" s="551"/>
      <c r="J21" s="552"/>
    </row>
    <row r="22" spans="2:14">
      <c r="C22" s="550"/>
      <c r="D22" s="551"/>
      <c r="E22" s="551"/>
      <c r="F22" s="551"/>
      <c r="G22" s="551"/>
      <c r="H22" s="551"/>
      <c r="I22" s="551"/>
      <c r="J22" s="552"/>
      <c r="L22" s="116"/>
      <c r="M22" s="116"/>
    </row>
    <row r="23" spans="2:14">
      <c r="C23" s="550"/>
      <c r="D23" s="551"/>
      <c r="E23" s="551"/>
      <c r="F23" s="551"/>
      <c r="G23" s="551"/>
      <c r="H23" s="551"/>
      <c r="I23" s="551"/>
      <c r="J23" s="552"/>
      <c r="L23" s="123"/>
      <c r="M23" s="123"/>
    </row>
    <row r="24" spans="2:14">
      <c r="C24" s="550"/>
      <c r="D24" s="551"/>
      <c r="E24" s="551"/>
      <c r="F24" s="551"/>
      <c r="G24" s="551"/>
      <c r="H24" s="551"/>
      <c r="I24" s="551"/>
      <c r="J24" s="552"/>
      <c r="L24" s="116"/>
      <c r="M24" s="117"/>
    </row>
    <row r="25" spans="2:14" ht="64.5" customHeight="1">
      <c r="C25" s="553"/>
      <c r="D25" s="554"/>
      <c r="E25" s="554"/>
      <c r="F25" s="554"/>
      <c r="G25" s="554"/>
      <c r="H25" s="554"/>
      <c r="I25" s="554"/>
      <c r="J25" s="555"/>
      <c r="L25" s="116"/>
      <c r="M25" s="119"/>
    </row>
    <row r="26" spans="2:14">
      <c r="L26" s="123"/>
      <c r="M26" s="123"/>
    </row>
    <row r="27" spans="2:14" ht="45">
      <c r="H27" s="178" t="s">
        <v>241</v>
      </c>
      <c r="I27" s="178" t="s">
        <v>171</v>
      </c>
      <c r="J27" s="160" t="s">
        <v>98</v>
      </c>
      <c r="L27" s="113" t="s">
        <v>40</v>
      </c>
      <c r="M27" s="146" t="s">
        <v>182</v>
      </c>
      <c r="N27" s="113" t="s">
        <v>172</v>
      </c>
    </row>
  </sheetData>
  <mergeCells count="2">
    <mergeCell ref="C5:J25"/>
    <mergeCell ref="C2:N3"/>
  </mergeCells>
  <hyperlinks>
    <hyperlink ref="I27" location="'Priority Matrix'!A1" display="Priority Matrix" xr:uid="{00000000-0004-0000-1200-000000000000}"/>
    <hyperlink ref="J27" location="FMF!A1" display="FMF" xr:uid="{00000000-0004-0000-1200-000001000000}"/>
    <hyperlink ref="L27" location="'Action 4 CALC'!A1" display="Calculations" xr:uid="{00000000-0004-0000-1200-000002000000}"/>
    <hyperlink ref="M27" location="'5.VI'!A1" display="Next action" xr:uid="{00000000-0004-0000-1200-000003000000}"/>
    <hyperlink ref="N27" location="'3.F-S'!A1" display="Previous action" xr:uid="{00000000-0004-0000-1200-000004000000}"/>
    <hyperlink ref="H27" location="'Fleet Data Sheet'!A1" display="Fleet Data Sheet" xr:uid="{00000000-0004-0000-1200-000005000000}"/>
  </hyperlink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C1:U35"/>
  <sheetViews>
    <sheetView showGridLines="0" showRowColHeaders="0" topLeftCell="A5" zoomScale="89" zoomScaleNormal="89" zoomScalePageLayoutView="89" workbookViewId="0">
      <selection activeCell="A31" sqref="A31"/>
    </sheetView>
  </sheetViews>
  <sheetFormatPr baseColWidth="10" defaultColWidth="11.5" defaultRowHeight="15"/>
  <cols>
    <col min="1" max="1" width="11.5" style="64"/>
    <col min="2" max="2" width="3.33203125" style="64" customWidth="1"/>
    <col min="3" max="20" width="11.5" style="64"/>
    <col min="21" max="21" width="35.83203125" style="64" customWidth="1"/>
    <col min="22" max="22" width="3" style="64" customWidth="1"/>
    <col min="23" max="16384" width="11.5" style="64"/>
  </cols>
  <sheetData>
    <row r="1" spans="3:21" ht="12" customHeight="1"/>
    <row r="2" spans="3:21" ht="18.75" customHeight="1"/>
    <row r="3" spans="3:21" ht="82" customHeight="1">
      <c r="C3" s="331" t="s">
        <v>371</v>
      </c>
      <c r="D3" s="332"/>
      <c r="E3" s="332"/>
      <c r="F3" s="332"/>
      <c r="G3" s="332"/>
      <c r="H3" s="332"/>
      <c r="I3" s="332"/>
      <c r="J3" s="332"/>
      <c r="K3" s="332"/>
      <c r="L3" s="332"/>
      <c r="M3" s="332"/>
      <c r="N3" s="332"/>
      <c r="O3" s="332"/>
      <c r="P3" s="332"/>
      <c r="Q3" s="332"/>
      <c r="R3" s="332"/>
      <c r="S3" s="332"/>
      <c r="T3" s="332"/>
      <c r="U3" s="332"/>
    </row>
    <row r="4" spans="3:21" ht="11" customHeight="1">
      <c r="C4" s="194"/>
    </row>
    <row r="5" spans="3:21" ht="28" customHeight="1">
      <c r="C5" s="328" t="s">
        <v>225</v>
      </c>
      <c r="D5" s="329"/>
      <c r="E5" s="329"/>
      <c r="F5" s="329"/>
      <c r="G5" s="329"/>
      <c r="H5" s="329"/>
      <c r="I5" s="329"/>
      <c r="J5" s="329"/>
      <c r="K5" s="329"/>
      <c r="L5" s="329"/>
      <c r="M5" s="329"/>
      <c r="N5" s="329"/>
      <c r="O5" s="329"/>
      <c r="P5" s="329"/>
      <c r="Q5" s="329"/>
      <c r="R5" s="329"/>
      <c r="S5" s="329"/>
      <c r="T5" s="329"/>
      <c r="U5" s="330"/>
    </row>
    <row r="6" spans="3:21" ht="8" customHeight="1">
      <c r="C6" s="196"/>
      <c r="D6" s="333" t="s">
        <v>224</v>
      </c>
      <c r="E6" s="333"/>
      <c r="F6" s="333"/>
      <c r="G6" s="333"/>
      <c r="H6" s="333"/>
      <c r="I6" s="333"/>
      <c r="J6" s="333"/>
      <c r="K6" s="333"/>
      <c r="L6" s="333"/>
      <c r="M6" s="333"/>
      <c r="N6" s="333"/>
      <c r="O6" s="333"/>
      <c r="P6" s="333"/>
      <c r="Q6" s="333"/>
      <c r="R6" s="333"/>
      <c r="S6" s="333"/>
      <c r="T6" s="333"/>
      <c r="U6" s="334"/>
    </row>
    <row r="7" spans="3:21" ht="53.25" customHeight="1">
      <c r="C7" s="295" t="s">
        <v>235</v>
      </c>
      <c r="D7" s="321"/>
      <c r="E7" s="321"/>
      <c r="F7" s="321"/>
      <c r="G7" s="321"/>
      <c r="H7" s="321"/>
      <c r="I7" s="321"/>
      <c r="J7" s="321"/>
      <c r="K7" s="321"/>
      <c r="L7" s="321"/>
      <c r="M7" s="321"/>
      <c r="N7" s="321"/>
      <c r="O7" s="321"/>
      <c r="P7" s="321"/>
      <c r="Q7" s="321"/>
      <c r="R7" s="321"/>
      <c r="S7" s="321"/>
      <c r="T7" s="321"/>
      <c r="U7" s="322"/>
    </row>
    <row r="8" spans="3:21" ht="59.25" customHeight="1">
      <c r="C8" s="295" t="s">
        <v>235</v>
      </c>
      <c r="D8" s="321" t="s">
        <v>223</v>
      </c>
      <c r="E8" s="321"/>
      <c r="F8" s="321"/>
      <c r="G8" s="321"/>
      <c r="H8" s="321"/>
      <c r="I8" s="321"/>
      <c r="J8" s="321"/>
      <c r="K8" s="321"/>
      <c r="L8" s="321"/>
      <c r="M8" s="321"/>
      <c r="N8" s="321"/>
      <c r="O8" s="321"/>
      <c r="P8" s="321"/>
      <c r="Q8" s="321"/>
      <c r="R8" s="321"/>
      <c r="S8" s="321"/>
      <c r="T8" s="321"/>
      <c r="U8" s="322"/>
    </row>
    <row r="9" spans="3:21" ht="54" customHeight="1">
      <c r="C9" s="296" t="s">
        <v>235</v>
      </c>
      <c r="D9" s="318" t="s">
        <v>372</v>
      </c>
      <c r="E9" s="318"/>
      <c r="F9" s="318"/>
      <c r="G9" s="318"/>
      <c r="H9" s="318"/>
      <c r="I9" s="318"/>
      <c r="J9" s="318"/>
      <c r="K9" s="318"/>
      <c r="L9" s="318"/>
      <c r="M9" s="318"/>
      <c r="N9" s="318"/>
      <c r="O9" s="318"/>
      <c r="P9" s="318"/>
      <c r="Q9" s="318"/>
      <c r="R9" s="318"/>
      <c r="S9" s="318"/>
      <c r="T9" s="318"/>
      <c r="U9" s="319"/>
    </row>
    <row r="10" spans="3:21" ht="10" customHeight="1">
      <c r="D10" s="195"/>
      <c r="E10" s="195"/>
      <c r="F10" s="195"/>
      <c r="G10" s="195"/>
      <c r="H10" s="195"/>
      <c r="I10" s="195"/>
      <c r="J10" s="195"/>
      <c r="K10" s="195"/>
      <c r="L10" s="195"/>
      <c r="M10" s="195"/>
      <c r="N10" s="195"/>
      <c r="O10" s="195"/>
      <c r="P10" s="195"/>
      <c r="Q10" s="195"/>
      <c r="R10" s="195"/>
      <c r="S10" s="195"/>
      <c r="T10" s="195"/>
      <c r="U10" s="195"/>
    </row>
    <row r="11" spans="3:21" ht="28" customHeight="1">
      <c r="C11" s="328" t="s">
        <v>373</v>
      </c>
      <c r="D11" s="329"/>
      <c r="E11" s="329"/>
      <c r="F11" s="329"/>
      <c r="G11" s="329"/>
      <c r="H11" s="329"/>
      <c r="I11" s="329"/>
      <c r="J11" s="329"/>
      <c r="K11" s="329"/>
      <c r="L11" s="329"/>
      <c r="M11" s="329"/>
      <c r="N11" s="329"/>
      <c r="O11" s="329"/>
      <c r="P11" s="329"/>
      <c r="Q11" s="329"/>
      <c r="R11" s="329"/>
      <c r="S11" s="329"/>
      <c r="T11" s="329"/>
      <c r="U11" s="330"/>
    </row>
    <row r="12" spans="3:21" ht="27.75" customHeight="1">
      <c r="C12" s="298" t="s">
        <v>227</v>
      </c>
      <c r="D12" s="299"/>
      <c r="E12" s="299"/>
      <c r="F12" s="299"/>
      <c r="G12" s="299"/>
      <c r="H12" s="299"/>
      <c r="I12" s="299"/>
      <c r="J12" s="19"/>
      <c r="K12" s="19"/>
      <c r="L12" s="19"/>
      <c r="M12" s="19"/>
      <c r="N12" s="19"/>
      <c r="O12" s="19"/>
      <c r="P12" s="19"/>
      <c r="Q12" s="19"/>
      <c r="R12" s="19"/>
      <c r="S12" s="19"/>
      <c r="T12" s="19"/>
      <c r="U12" s="197"/>
    </row>
    <row r="13" spans="3:21" ht="6" customHeight="1">
      <c r="C13" s="320" t="s">
        <v>235</v>
      </c>
      <c r="D13" s="324" t="s">
        <v>226</v>
      </c>
      <c r="E13" s="324"/>
      <c r="F13" s="324"/>
      <c r="G13" s="324"/>
      <c r="H13" s="324"/>
      <c r="I13" s="324"/>
      <c r="J13" s="324"/>
      <c r="K13" s="324"/>
      <c r="L13" s="324"/>
      <c r="M13" s="324"/>
      <c r="N13" s="324"/>
      <c r="O13" s="324"/>
      <c r="P13" s="324"/>
      <c r="Q13" s="324"/>
      <c r="R13" s="324"/>
      <c r="S13" s="324"/>
      <c r="T13" s="324"/>
      <c r="U13" s="325"/>
    </row>
    <row r="14" spans="3:21" ht="36" customHeight="1">
      <c r="C14" s="323"/>
      <c r="D14" s="318"/>
      <c r="E14" s="318"/>
      <c r="F14" s="318"/>
      <c r="G14" s="318"/>
      <c r="H14" s="318"/>
      <c r="I14" s="318"/>
      <c r="J14" s="318"/>
      <c r="K14" s="318"/>
      <c r="L14" s="318"/>
      <c r="M14" s="318"/>
      <c r="N14" s="318"/>
      <c r="O14" s="318"/>
      <c r="P14" s="318"/>
      <c r="Q14" s="318"/>
      <c r="R14" s="318"/>
      <c r="S14" s="318"/>
      <c r="T14" s="318"/>
      <c r="U14" s="319"/>
    </row>
    <row r="15" spans="3:21" ht="10" customHeight="1"/>
    <row r="16" spans="3:21" ht="27" customHeight="1">
      <c r="C16" s="298" t="s">
        <v>374</v>
      </c>
      <c r="D16" s="299"/>
      <c r="E16" s="299"/>
      <c r="F16" s="299"/>
      <c r="G16" s="299"/>
      <c r="H16" s="299"/>
      <c r="I16" s="299"/>
      <c r="J16" s="19"/>
      <c r="K16" s="19"/>
      <c r="L16" s="19"/>
      <c r="M16" s="19"/>
      <c r="N16" s="19"/>
      <c r="O16" s="19"/>
      <c r="P16" s="19"/>
      <c r="Q16" s="19"/>
      <c r="R16" s="19"/>
      <c r="S16" s="19"/>
      <c r="T16" s="19"/>
      <c r="U16" s="197"/>
    </row>
    <row r="17" spans="3:21" ht="24.75" customHeight="1">
      <c r="C17" s="198" t="s">
        <v>235</v>
      </c>
      <c r="D17" s="321" t="s">
        <v>243</v>
      </c>
      <c r="E17" s="321"/>
      <c r="F17" s="321"/>
      <c r="G17" s="321"/>
      <c r="H17" s="321"/>
      <c r="I17" s="321"/>
      <c r="J17" s="321"/>
      <c r="K17" s="321"/>
      <c r="L17" s="321"/>
      <c r="M17" s="321"/>
      <c r="N17" s="321"/>
      <c r="O17" s="321"/>
      <c r="P17" s="321"/>
      <c r="Q17" s="321"/>
      <c r="R17" s="321"/>
      <c r="S17" s="321"/>
      <c r="T17" s="321"/>
      <c r="U17" s="322"/>
    </row>
    <row r="18" spans="3:21" ht="23" customHeight="1">
      <c r="C18" s="297" t="s">
        <v>235</v>
      </c>
      <c r="D18" s="326" t="s">
        <v>291</v>
      </c>
      <c r="E18" s="326"/>
      <c r="F18" s="326"/>
      <c r="G18" s="326"/>
      <c r="H18" s="326"/>
      <c r="I18" s="326"/>
      <c r="J18" s="326"/>
      <c r="K18" s="326"/>
      <c r="L18" s="326"/>
      <c r="M18" s="326"/>
      <c r="N18" s="326"/>
      <c r="O18" s="326"/>
      <c r="P18" s="326"/>
      <c r="Q18" s="326"/>
      <c r="R18" s="326"/>
      <c r="S18" s="326"/>
      <c r="T18" s="326"/>
      <c r="U18" s="327"/>
    </row>
    <row r="19" spans="3:21" ht="10" customHeight="1"/>
    <row r="20" spans="3:21" ht="27" customHeight="1">
      <c r="C20" s="298" t="s">
        <v>230</v>
      </c>
      <c r="D20" s="199"/>
      <c r="E20" s="19"/>
      <c r="F20" s="19"/>
      <c r="G20" s="19"/>
      <c r="H20" s="19"/>
      <c r="I20" s="19"/>
      <c r="J20" s="19"/>
      <c r="K20" s="19"/>
      <c r="L20" s="19"/>
      <c r="M20" s="19"/>
      <c r="N20" s="19"/>
      <c r="O20" s="19"/>
      <c r="P20" s="19"/>
      <c r="Q20" s="19"/>
      <c r="R20" s="19"/>
      <c r="S20" s="19"/>
      <c r="T20" s="19"/>
      <c r="U20" s="197"/>
    </row>
    <row r="21" spans="3:21" ht="19" customHeight="1">
      <c r="C21" s="320" t="s">
        <v>235</v>
      </c>
      <c r="D21" s="321" t="s">
        <v>231</v>
      </c>
      <c r="E21" s="321"/>
      <c r="F21" s="321"/>
      <c r="G21" s="321"/>
      <c r="H21" s="321"/>
      <c r="I21" s="321"/>
      <c r="J21" s="321"/>
      <c r="K21" s="321"/>
      <c r="L21" s="321"/>
      <c r="M21" s="321"/>
      <c r="N21" s="321"/>
      <c r="O21" s="321"/>
      <c r="P21" s="321"/>
      <c r="Q21" s="321"/>
      <c r="R21" s="321"/>
      <c r="S21" s="321"/>
      <c r="T21" s="321"/>
      <c r="U21" s="322"/>
    </row>
    <row r="22" spans="3:21" ht="15" customHeight="1">
      <c r="C22" s="320"/>
      <c r="D22" s="321"/>
      <c r="E22" s="321"/>
      <c r="F22" s="321"/>
      <c r="G22" s="321"/>
      <c r="H22" s="321"/>
      <c r="I22" s="321"/>
      <c r="J22" s="321"/>
      <c r="K22" s="321"/>
      <c r="L22" s="321"/>
      <c r="M22" s="321"/>
      <c r="N22" s="321"/>
      <c r="O22" s="321"/>
      <c r="P22" s="321"/>
      <c r="Q22" s="321"/>
      <c r="R22" s="321"/>
      <c r="S22" s="321"/>
      <c r="T22" s="321"/>
      <c r="U22" s="322"/>
    </row>
    <row r="23" spans="3:21" ht="29" customHeight="1">
      <c r="C23" s="323"/>
      <c r="D23" s="326"/>
      <c r="E23" s="326"/>
      <c r="F23" s="326"/>
      <c r="G23" s="326"/>
      <c r="H23" s="326"/>
      <c r="I23" s="326"/>
      <c r="J23" s="326"/>
      <c r="K23" s="326"/>
      <c r="L23" s="326"/>
      <c r="M23" s="326"/>
      <c r="N23" s="326"/>
      <c r="O23" s="326"/>
      <c r="P23" s="326"/>
      <c r="Q23" s="326"/>
      <c r="R23" s="326"/>
      <c r="S23" s="326"/>
      <c r="T23" s="326"/>
      <c r="U23" s="327"/>
    </row>
    <row r="24" spans="3:21" ht="10" customHeight="1"/>
    <row r="25" spans="3:21" ht="28" customHeight="1">
      <c r="C25" s="298" t="s">
        <v>233</v>
      </c>
      <c r="D25" s="199"/>
      <c r="E25" s="19"/>
      <c r="F25" s="19"/>
      <c r="G25" s="19"/>
      <c r="H25" s="19"/>
      <c r="I25" s="19"/>
      <c r="J25" s="19"/>
      <c r="K25" s="19"/>
      <c r="L25" s="19"/>
      <c r="M25" s="19"/>
      <c r="N25" s="19"/>
      <c r="O25" s="19"/>
      <c r="P25" s="19"/>
      <c r="Q25" s="19"/>
      <c r="R25" s="19"/>
      <c r="S25" s="19"/>
      <c r="T25" s="19"/>
      <c r="U25" s="197"/>
    </row>
    <row r="26" spans="3:21" ht="40.5" customHeight="1">
      <c r="C26" s="296" t="s">
        <v>235</v>
      </c>
      <c r="D26" s="318" t="s">
        <v>232</v>
      </c>
      <c r="E26" s="318"/>
      <c r="F26" s="318"/>
      <c r="G26" s="318"/>
      <c r="H26" s="318"/>
      <c r="I26" s="318"/>
      <c r="J26" s="318"/>
      <c r="K26" s="318"/>
      <c r="L26" s="318"/>
      <c r="M26" s="318"/>
      <c r="N26" s="318"/>
      <c r="O26" s="318"/>
      <c r="P26" s="318"/>
      <c r="Q26" s="318"/>
      <c r="R26" s="318"/>
      <c r="S26" s="318"/>
      <c r="T26" s="318"/>
      <c r="U26" s="319"/>
    </row>
    <row r="27" spans="3:21" ht="10" customHeight="1"/>
    <row r="28" spans="3:21" ht="27" customHeight="1">
      <c r="C28" s="298" t="s">
        <v>234</v>
      </c>
      <c r="D28" s="199"/>
      <c r="E28" s="19"/>
      <c r="F28" s="19"/>
      <c r="G28" s="19"/>
      <c r="H28" s="19"/>
      <c r="I28" s="19"/>
      <c r="J28" s="19"/>
      <c r="K28" s="19"/>
      <c r="L28" s="19"/>
      <c r="M28" s="19"/>
      <c r="N28" s="19"/>
      <c r="O28" s="19"/>
      <c r="P28" s="19"/>
      <c r="Q28" s="19"/>
      <c r="R28" s="19"/>
      <c r="S28" s="19"/>
      <c r="T28" s="19"/>
      <c r="U28" s="197"/>
    </row>
    <row r="29" spans="3:21" ht="27" customHeight="1">
      <c r="C29" s="320" t="s">
        <v>235</v>
      </c>
      <c r="D29" s="321" t="s">
        <v>379</v>
      </c>
      <c r="E29" s="321"/>
      <c r="F29" s="321"/>
      <c r="G29" s="321"/>
      <c r="H29" s="321"/>
      <c r="I29" s="321"/>
      <c r="J29" s="321"/>
      <c r="K29" s="321"/>
      <c r="L29" s="321"/>
      <c r="M29" s="321"/>
      <c r="N29" s="321"/>
      <c r="O29" s="321"/>
      <c r="P29" s="321"/>
      <c r="Q29" s="321"/>
      <c r="R29" s="321"/>
      <c r="S29" s="321"/>
      <c r="T29" s="321"/>
      <c r="U29" s="322"/>
    </row>
    <row r="30" spans="3:21" ht="13" customHeight="1">
      <c r="C30" s="320"/>
      <c r="D30" s="321"/>
      <c r="E30" s="321"/>
      <c r="F30" s="321"/>
      <c r="G30" s="321"/>
      <c r="H30" s="321"/>
      <c r="I30" s="321"/>
      <c r="J30" s="321"/>
      <c r="K30" s="321"/>
      <c r="L30" s="321"/>
      <c r="M30" s="321"/>
      <c r="N30" s="321"/>
      <c r="O30" s="321"/>
      <c r="P30" s="321"/>
      <c r="Q30" s="321"/>
      <c r="R30" s="321"/>
      <c r="S30" s="321"/>
      <c r="T30" s="321"/>
      <c r="U30" s="322"/>
    </row>
    <row r="31" spans="3:21" ht="47.25" customHeight="1">
      <c r="C31" s="296" t="s">
        <v>235</v>
      </c>
      <c r="D31" s="318" t="s">
        <v>236</v>
      </c>
      <c r="E31" s="318"/>
      <c r="F31" s="318"/>
      <c r="G31" s="318"/>
      <c r="H31" s="318"/>
      <c r="I31" s="318"/>
      <c r="J31" s="318"/>
      <c r="K31" s="318"/>
      <c r="L31" s="318"/>
      <c r="M31" s="318"/>
      <c r="N31" s="318"/>
      <c r="O31" s="318"/>
      <c r="P31" s="318"/>
      <c r="Q31" s="318"/>
      <c r="R31" s="318"/>
      <c r="S31" s="318"/>
      <c r="T31" s="318"/>
      <c r="U31" s="319"/>
    </row>
    <row r="32" spans="3:21" ht="11" customHeight="1"/>
    <row r="33" spans="3:21" ht="27" customHeight="1">
      <c r="C33" s="298" t="s">
        <v>375</v>
      </c>
      <c r="D33" s="299"/>
      <c r="E33" s="300"/>
      <c r="F33" s="300"/>
      <c r="G33" s="300"/>
      <c r="H33" s="300"/>
      <c r="I33" s="300"/>
      <c r="J33" s="300"/>
      <c r="K33" s="300"/>
      <c r="L33" s="300"/>
      <c r="M33" s="300"/>
      <c r="N33" s="300"/>
      <c r="O33" s="300"/>
      <c r="P33" s="300"/>
      <c r="Q33" s="300"/>
      <c r="R33" s="300"/>
      <c r="S33" s="300"/>
      <c r="T33" s="300"/>
      <c r="U33" s="301"/>
    </row>
    <row r="34" spans="3:21">
      <c r="C34" s="320" t="s">
        <v>235</v>
      </c>
      <c r="D34" s="324" t="s">
        <v>376</v>
      </c>
      <c r="E34" s="324"/>
      <c r="F34" s="324"/>
      <c r="G34" s="324"/>
      <c r="H34" s="324"/>
      <c r="I34" s="324"/>
      <c r="J34" s="324"/>
      <c r="K34" s="324"/>
      <c r="L34" s="324"/>
      <c r="M34" s="324"/>
      <c r="N34" s="324"/>
      <c r="O34" s="324"/>
      <c r="P34" s="324"/>
      <c r="Q34" s="324"/>
      <c r="R34" s="324"/>
      <c r="S34" s="324"/>
      <c r="T34" s="324"/>
      <c r="U34" s="325"/>
    </row>
    <row r="35" spans="3:21">
      <c r="C35" s="323"/>
      <c r="D35" s="318"/>
      <c r="E35" s="318"/>
      <c r="F35" s="318"/>
      <c r="G35" s="318"/>
      <c r="H35" s="318"/>
      <c r="I35" s="318"/>
      <c r="J35" s="318"/>
      <c r="K35" s="318"/>
      <c r="L35" s="318"/>
      <c r="M35" s="318"/>
      <c r="N35" s="318"/>
      <c r="O35" s="318"/>
      <c r="P35" s="318"/>
      <c r="Q35" s="318"/>
      <c r="R35" s="318"/>
      <c r="S35" s="318"/>
      <c r="T35" s="318"/>
      <c r="U35" s="319"/>
    </row>
  </sheetData>
  <mergeCells count="18">
    <mergeCell ref="C11:U11"/>
    <mergeCell ref="C3:U3"/>
    <mergeCell ref="C5:U5"/>
    <mergeCell ref="D6:U7"/>
    <mergeCell ref="D8:U8"/>
    <mergeCell ref="D9:U9"/>
    <mergeCell ref="C13:C14"/>
    <mergeCell ref="D13:U14"/>
    <mergeCell ref="D17:U17"/>
    <mergeCell ref="D18:U18"/>
    <mergeCell ref="C21:C23"/>
    <mergeCell ref="D21:U23"/>
    <mergeCell ref="D26:U26"/>
    <mergeCell ref="C29:C30"/>
    <mergeCell ref="D29:U30"/>
    <mergeCell ref="D31:U31"/>
    <mergeCell ref="C34:C35"/>
    <mergeCell ref="D34:U35"/>
  </mergeCells>
  <pageMargins left="0.7" right="0.7" top="0.75" bottom="0.75" header="0.3" footer="0.3"/>
  <pageSetup paperSize="9" scale="58" fitToHeight="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2:O105"/>
  <sheetViews>
    <sheetView topLeftCell="A4" workbookViewId="0">
      <selection activeCell="E22" sqref="E22"/>
    </sheetView>
  </sheetViews>
  <sheetFormatPr baseColWidth="10" defaultColWidth="8.83203125" defaultRowHeight="15"/>
  <cols>
    <col min="1" max="1" width="8.83203125" style="21"/>
    <col min="3" max="3" width="28" customWidth="1"/>
    <col min="7" max="7" width="26.83203125" customWidth="1"/>
    <col min="8" max="8" width="15" customWidth="1"/>
    <col min="9" max="9" width="11.83203125" customWidth="1"/>
    <col min="10" max="10" width="12.33203125" customWidth="1"/>
    <col min="11" max="12" width="12.5" customWidth="1"/>
    <col min="13" max="13" width="12.1640625" customWidth="1"/>
    <col min="14" max="14" width="12.6640625" customWidth="1"/>
    <col min="15" max="15" width="12.83203125" customWidth="1"/>
  </cols>
  <sheetData>
    <row r="2" spans="1:12">
      <c r="C2" s="15" t="s">
        <v>216</v>
      </c>
    </row>
    <row r="3" spans="1:12" ht="19">
      <c r="A3" s="6" t="s">
        <v>215</v>
      </c>
      <c r="H3" s="544" t="s">
        <v>354</v>
      </c>
      <c r="I3" s="544"/>
    </row>
    <row r="5" spans="1:12">
      <c r="G5" s="535" t="s">
        <v>43</v>
      </c>
      <c r="H5" s="535"/>
      <c r="I5" s="535"/>
      <c r="J5" s="535"/>
      <c r="K5" s="535"/>
      <c r="L5" s="535"/>
    </row>
    <row r="6" spans="1:12">
      <c r="C6" s="12" t="s">
        <v>6</v>
      </c>
      <c r="D6" s="189">
        <f>'Fleet Data Sheet'!D6</f>
        <v>0</v>
      </c>
      <c r="G6" s="14" t="s">
        <v>9</v>
      </c>
      <c r="H6" s="14" t="s">
        <v>0</v>
      </c>
      <c r="I6" s="14" t="s">
        <v>1</v>
      </c>
      <c r="J6" s="14" t="s">
        <v>2</v>
      </c>
      <c r="K6" s="14" t="s">
        <v>3</v>
      </c>
      <c r="L6" s="14" t="s">
        <v>4</v>
      </c>
    </row>
    <row r="7" spans="1:12">
      <c r="C7" s="12" t="s">
        <v>18</v>
      </c>
      <c r="D7" s="13">
        <f>'Fleet Data Sheet'!D8</f>
        <v>0</v>
      </c>
      <c r="G7" t="s">
        <v>5</v>
      </c>
      <c r="H7" s="22">
        <f>$D$6*$D$7/5</f>
        <v>0</v>
      </c>
      <c r="I7" s="22">
        <f>$D$6*$D$7/5</f>
        <v>0</v>
      </c>
      <c r="J7" s="22">
        <f>$D$6*$D$7/5</f>
        <v>0</v>
      </c>
      <c r="K7" s="22">
        <f>$D$6*$D$7/5</f>
        <v>0</v>
      </c>
      <c r="L7" s="22">
        <f>$D$6*$D$7/5</f>
        <v>0</v>
      </c>
    </row>
    <row r="8" spans="1:12">
      <c r="C8" s="12" t="s">
        <v>42</v>
      </c>
      <c r="D8" s="13">
        <f>'Fleet Data Sheet'!D13</f>
        <v>0</v>
      </c>
      <c r="G8" t="s">
        <v>44</v>
      </c>
      <c r="H8" s="22">
        <f>$D$6*$D$8</f>
        <v>0</v>
      </c>
      <c r="I8" s="22">
        <f>$D$6*$D$8</f>
        <v>0</v>
      </c>
      <c r="J8" s="22">
        <f>$D$6*$D$8</f>
        <v>0</v>
      </c>
      <c r="K8" s="22">
        <f>$D$6*$D$8</f>
        <v>0</v>
      </c>
      <c r="L8" s="22">
        <f>$D$6*$D$8</f>
        <v>0</v>
      </c>
    </row>
    <row r="9" spans="1:12">
      <c r="G9" s="9" t="s">
        <v>30</v>
      </c>
      <c r="H9" s="23">
        <f>SUM(H7:H8)</f>
        <v>0</v>
      </c>
      <c r="I9" s="23">
        <f>H9+SUM(I7:I8)</f>
        <v>0</v>
      </c>
      <c r="J9" s="23">
        <f>I9+SUM(J7:J8)</f>
        <v>0</v>
      </c>
      <c r="K9" s="23">
        <f>J9+SUM(K7:K8)</f>
        <v>0</v>
      </c>
      <c r="L9" s="23">
        <f>K9+SUM(L7:L8)</f>
        <v>0</v>
      </c>
    </row>
    <row r="11" spans="1:12">
      <c r="G11" s="545" t="s">
        <v>45</v>
      </c>
      <c r="H11" s="545"/>
      <c r="I11" s="545"/>
      <c r="J11" s="545"/>
      <c r="K11" s="545"/>
      <c r="L11" s="545"/>
    </row>
    <row r="12" spans="1:12">
      <c r="C12" s="12" t="s">
        <v>46</v>
      </c>
      <c r="D12" s="13">
        <f>D7*0.25</f>
        <v>0</v>
      </c>
      <c r="G12" s="14" t="s">
        <v>9</v>
      </c>
      <c r="H12" s="14" t="s">
        <v>0</v>
      </c>
      <c r="I12" s="14" t="s">
        <v>1</v>
      </c>
      <c r="J12" s="14" t="s">
        <v>2</v>
      </c>
      <c r="K12" s="14" t="s">
        <v>3</v>
      </c>
      <c r="L12" s="14" t="s">
        <v>4</v>
      </c>
    </row>
    <row r="13" spans="1:12">
      <c r="C13" s="12" t="s">
        <v>8</v>
      </c>
      <c r="D13" s="13">
        <f>'Fleet Data Sheet'!D10</f>
        <v>0</v>
      </c>
      <c r="G13" t="s">
        <v>46</v>
      </c>
      <c r="H13" s="22">
        <f>$D$12*$D$6</f>
        <v>0</v>
      </c>
      <c r="I13" s="22">
        <f>$D$12*$D$6</f>
        <v>0</v>
      </c>
      <c r="J13" s="22">
        <f>$D$12*$D$6</f>
        <v>0</v>
      </c>
      <c r="K13" s="22">
        <f>$D$12*$D$6</f>
        <v>0</v>
      </c>
      <c r="L13" s="22">
        <f>$D$12*$D$6</f>
        <v>0</v>
      </c>
    </row>
    <row r="14" spans="1:12">
      <c r="C14" s="12" t="s">
        <v>7</v>
      </c>
      <c r="D14" s="13">
        <f>'Fleet Data Sheet'!D11</f>
        <v>0</v>
      </c>
      <c r="G14" t="s">
        <v>8</v>
      </c>
      <c r="H14" s="22">
        <f>$D$13*$D$6</f>
        <v>0</v>
      </c>
      <c r="I14" s="22">
        <f>$D$13*$D$6</f>
        <v>0</v>
      </c>
      <c r="J14" s="22">
        <f>$D$13*$D$6</f>
        <v>0</v>
      </c>
      <c r="K14" s="22">
        <f>$D$13*$D$6</f>
        <v>0</v>
      </c>
      <c r="L14" s="22">
        <f>$D$13*$D$6</f>
        <v>0</v>
      </c>
    </row>
    <row r="15" spans="1:12" s="21" customFormat="1">
      <c r="C15" s="12" t="s">
        <v>11</v>
      </c>
      <c r="D15" s="13">
        <v>1500</v>
      </c>
      <c r="G15" s="21" t="s">
        <v>11</v>
      </c>
      <c r="H15" s="22">
        <f>$D$6*$D$15</f>
        <v>0</v>
      </c>
      <c r="I15" s="22">
        <f>$D$6*$D$15</f>
        <v>0</v>
      </c>
      <c r="J15" s="22">
        <f>$D$6*$D$15</f>
        <v>0</v>
      </c>
      <c r="K15" s="22">
        <f>$D$6*$D$15</f>
        <v>0</v>
      </c>
      <c r="L15" s="22">
        <f>$D$6*$D$15</f>
        <v>0</v>
      </c>
    </row>
    <row r="16" spans="1:12">
      <c r="C16" s="12"/>
      <c r="D16" s="13"/>
      <c r="G16" t="s">
        <v>7</v>
      </c>
      <c r="H16" s="22">
        <f>$D$6*$D$14</f>
        <v>0</v>
      </c>
      <c r="I16" s="22">
        <f>$D$6*$D$14</f>
        <v>0</v>
      </c>
      <c r="J16" s="22">
        <f>$D$6*$D$14</f>
        <v>0</v>
      </c>
      <c r="K16" s="22">
        <f>$D$6*$D$14</f>
        <v>0</v>
      </c>
      <c r="L16" s="22">
        <f>$D$6*$D$14</f>
        <v>0</v>
      </c>
    </row>
    <row r="17" spans="7:13">
      <c r="G17" s="9" t="s">
        <v>47</v>
      </c>
      <c r="H17" s="23">
        <f>SUM(H13:H16)</f>
        <v>0</v>
      </c>
      <c r="I17" s="23">
        <f>H17+SUM(I13:I16)</f>
        <v>0</v>
      </c>
      <c r="J17" s="23">
        <f>I17+SUM(J13:J16)</f>
        <v>0</v>
      </c>
      <c r="K17" s="23">
        <f>J17+SUM(K13:K16)</f>
        <v>0</v>
      </c>
      <c r="L17" s="23">
        <f>K17+SUM(L13:L16)</f>
        <v>0</v>
      </c>
    </row>
    <row r="20" spans="7:13">
      <c r="G20" s="16" t="s">
        <v>31</v>
      </c>
      <c r="H20" s="24">
        <f>L9-L17</f>
        <v>0</v>
      </c>
    </row>
    <row r="21" spans="7:13">
      <c r="G21" s="16" t="s">
        <v>32</v>
      </c>
      <c r="H21" s="25" t="e">
        <f>H20/L9</f>
        <v>#DIV/0!</v>
      </c>
    </row>
    <row r="23" spans="7:13">
      <c r="H23" s="14" t="s">
        <v>0</v>
      </c>
      <c r="I23" s="14" t="s">
        <v>1</v>
      </c>
      <c r="J23" s="14" t="s">
        <v>2</v>
      </c>
      <c r="K23" s="14" t="s">
        <v>3</v>
      </c>
      <c r="L23" s="14" t="s">
        <v>4</v>
      </c>
    </row>
    <row r="24" spans="7:13">
      <c r="G24" s="17" t="s">
        <v>48</v>
      </c>
      <c r="H24" s="22">
        <f>H9</f>
        <v>0</v>
      </c>
      <c r="I24" s="22">
        <f>I9</f>
        <v>0</v>
      </c>
      <c r="J24" s="22">
        <f>J9</f>
        <v>0</v>
      </c>
      <c r="K24" s="22">
        <f>K9</f>
        <v>0</v>
      </c>
      <c r="L24" s="22">
        <f>L9</f>
        <v>0</v>
      </c>
    </row>
    <row r="25" spans="7:13">
      <c r="G25" s="306" t="s">
        <v>49</v>
      </c>
      <c r="H25" s="22">
        <f>H17</f>
        <v>0</v>
      </c>
      <c r="I25" s="22">
        <f>I17</f>
        <v>0</v>
      </c>
      <c r="J25" s="22">
        <f>J17</f>
        <v>0</v>
      </c>
      <c r="K25" s="22">
        <f>K17</f>
        <v>0</v>
      </c>
      <c r="L25" s="22">
        <f>L17</f>
        <v>0</v>
      </c>
    </row>
    <row r="27" spans="7:13">
      <c r="G27" s="9"/>
      <c r="H27" s="9"/>
      <c r="I27" s="9"/>
      <c r="J27" s="9"/>
      <c r="K27" s="9"/>
      <c r="L27" s="9"/>
    </row>
    <row r="28" spans="7:13" ht="19">
      <c r="H28" s="544" t="s">
        <v>353</v>
      </c>
      <c r="I28" s="544"/>
    </row>
    <row r="30" spans="7:13">
      <c r="G30" s="535" t="s">
        <v>43</v>
      </c>
      <c r="H30" s="535"/>
      <c r="I30" s="535"/>
      <c r="J30" s="535"/>
      <c r="K30" s="535"/>
      <c r="L30" s="535"/>
      <c r="M30" s="535"/>
    </row>
    <row r="31" spans="7:13">
      <c r="G31" s="14" t="s">
        <v>9</v>
      </c>
      <c r="H31" s="14" t="s">
        <v>0</v>
      </c>
      <c r="I31" s="14" t="s">
        <v>1</v>
      </c>
      <c r="J31" s="14" t="s">
        <v>2</v>
      </c>
      <c r="K31" s="14" t="s">
        <v>3</v>
      </c>
      <c r="L31" s="14" t="s">
        <v>4</v>
      </c>
      <c r="M31" s="14" t="s">
        <v>350</v>
      </c>
    </row>
    <row r="32" spans="7:13">
      <c r="G32" s="21" t="s">
        <v>5</v>
      </c>
      <c r="H32" s="291">
        <f>$D$6*$D$7/6</f>
        <v>0</v>
      </c>
      <c r="I32" s="22">
        <f t="shared" ref="I32:M32" si="0">$D$6*$D$7/6</f>
        <v>0</v>
      </c>
      <c r="J32" s="22">
        <f t="shared" si="0"/>
        <v>0</v>
      </c>
      <c r="K32" s="22">
        <f t="shared" si="0"/>
        <v>0</v>
      </c>
      <c r="L32" s="22">
        <f t="shared" si="0"/>
        <v>0</v>
      </c>
      <c r="M32" s="22">
        <f t="shared" si="0"/>
        <v>0</v>
      </c>
    </row>
    <row r="33" spans="7:13">
      <c r="G33" s="21" t="s">
        <v>44</v>
      </c>
      <c r="H33" s="22">
        <f>$D$6*$D$8</f>
        <v>0</v>
      </c>
      <c r="I33" s="22">
        <f t="shared" ref="I33:L33" si="1">$D$6*$D$8</f>
        <v>0</v>
      </c>
      <c r="J33" s="22">
        <f t="shared" si="1"/>
        <v>0</v>
      </c>
      <c r="K33" s="22">
        <f t="shared" si="1"/>
        <v>0</v>
      </c>
      <c r="L33" s="22">
        <f t="shared" si="1"/>
        <v>0</v>
      </c>
      <c r="M33" s="22">
        <f>$D$6*$D$8</f>
        <v>0</v>
      </c>
    </row>
    <row r="34" spans="7:13">
      <c r="G34" s="9" t="s">
        <v>30</v>
      </c>
      <c r="H34" s="23">
        <f>SUM(H32:H33)</f>
        <v>0</v>
      </c>
      <c r="I34" s="23">
        <f>H34+SUM(I32:I33)</f>
        <v>0</v>
      </c>
      <c r="J34" s="23">
        <f t="shared" ref="J34:M34" si="2">I34+SUM(J32:J33)</f>
        <v>0</v>
      </c>
      <c r="K34" s="23">
        <f t="shared" si="2"/>
        <v>0</v>
      </c>
      <c r="L34" s="23">
        <f t="shared" si="2"/>
        <v>0</v>
      </c>
      <c r="M34" s="23">
        <f t="shared" si="2"/>
        <v>0</v>
      </c>
    </row>
    <row r="36" spans="7:13">
      <c r="G36" s="545" t="s">
        <v>45</v>
      </c>
      <c r="H36" s="545"/>
      <c r="I36" s="545"/>
      <c r="J36" s="545"/>
      <c r="K36" s="545"/>
      <c r="L36" s="545"/>
      <c r="M36" s="545"/>
    </row>
    <row r="37" spans="7:13">
      <c r="G37" s="14" t="s">
        <v>9</v>
      </c>
      <c r="H37" s="14" t="s">
        <v>0</v>
      </c>
      <c r="I37" s="14" t="s">
        <v>1</v>
      </c>
      <c r="J37" s="14" t="s">
        <v>2</v>
      </c>
      <c r="K37" s="14" t="s">
        <v>3</v>
      </c>
      <c r="L37" s="14" t="s">
        <v>4</v>
      </c>
      <c r="M37" s="14" t="s">
        <v>350</v>
      </c>
    </row>
    <row r="38" spans="7:13">
      <c r="G38" s="21" t="s">
        <v>46</v>
      </c>
      <c r="H38" s="22">
        <f>$D$12*$D$6</f>
        <v>0</v>
      </c>
      <c r="I38" s="22">
        <f t="shared" ref="I38:M38" si="3">$D$12*$D$6</f>
        <v>0</v>
      </c>
      <c r="J38" s="22">
        <f t="shared" si="3"/>
        <v>0</v>
      </c>
      <c r="K38" s="22">
        <f t="shared" si="3"/>
        <v>0</v>
      </c>
      <c r="L38" s="22">
        <f t="shared" si="3"/>
        <v>0</v>
      </c>
      <c r="M38" s="22">
        <f t="shared" si="3"/>
        <v>0</v>
      </c>
    </row>
    <row r="39" spans="7:13">
      <c r="G39" s="21" t="s">
        <v>8</v>
      </c>
      <c r="H39" s="22">
        <f>$D$13*$D$6</f>
        <v>0</v>
      </c>
      <c r="I39" s="22">
        <f t="shared" ref="I39:M39" si="4">$D$13*$D$6</f>
        <v>0</v>
      </c>
      <c r="J39" s="22">
        <f t="shared" si="4"/>
        <v>0</v>
      </c>
      <c r="K39" s="22">
        <f t="shared" si="4"/>
        <v>0</v>
      </c>
      <c r="L39" s="22">
        <f t="shared" si="4"/>
        <v>0</v>
      </c>
      <c r="M39" s="22">
        <f t="shared" si="4"/>
        <v>0</v>
      </c>
    </row>
    <row r="40" spans="7:13">
      <c r="G40" s="21" t="s">
        <v>11</v>
      </c>
      <c r="H40" s="22">
        <f>$D$6*$D$15</f>
        <v>0</v>
      </c>
      <c r="I40" s="22">
        <f t="shared" ref="I40:M40" si="5">$D$6*$D$15</f>
        <v>0</v>
      </c>
      <c r="J40" s="22">
        <f t="shared" si="5"/>
        <v>0</v>
      </c>
      <c r="K40" s="22">
        <f t="shared" si="5"/>
        <v>0</v>
      </c>
      <c r="L40" s="22">
        <f t="shared" si="5"/>
        <v>0</v>
      </c>
      <c r="M40" s="22">
        <f t="shared" si="5"/>
        <v>0</v>
      </c>
    </row>
    <row r="41" spans="7:13">
      <c r="G41" s="21" t="s">
        <v>7</v>
      </c>
      <c r="H41" s="22">
        <f>$D$6*$D$14</f>
        <v>0</v>
      </c>
      <c r="I41" s="22">
        <f t="shared" ref="I41:M41" si="6">$D$6*$D$14</f>
        <v>0</v>
      </c>
      <c r="J41" s="22">
        <f t="shared" si="6"/>
        <v>0</v>
      </c>
      <c r="K41" s="22">
        <f t="shared" si="6"/>
        <v>0</v>
      </c>
      <c r="L41" s="22">
        <f t="shared" si="6"/>
        <v>0</v>
      </c>
      <c r="M41" s="22">
        <f t="shared" si="6"/>
        <v>0</v>
      </c>
    </row>
    <row r="42" spans="7:13">
      <c r="G42" s="9" t="s">
        <v>47</v>
      </c>
      <c r="H42" s="23">
        <f>SUM(H38:H41)</f>
        <v>0</v>
      </c>
      <c r="I42" s="23">
        <f>H42+SUM(I38:I41)</f>
        <v>0</v>
      </c>
      <c r="J42" s="23">
        <f t="shared" ref="J42:M42" si="7">I42+SUM(J38:J41)</f>
        <v>0</v>
      </c>
      <c r="K42" s="23">
        <f t="shared" si="7"/>
        <v>0</v>
      </c>
      <c r="L42" s="23">
        <f t="shared" si="7"/>
        <v>0</v>
      </c>
      <c r="M42" s="23">
        <f t="shared" si="7"/>
        <v>0</v>
      </c>
    </row>
    <row r="45" spans="7:13">
      <c r="G45" s="16" t="s">
        <v>31</v>
      </c>
      <c r="H45" s="24">
        <f>M34-M42</f>
        <v>0</v>
      </c>
    </row>
    <row r="46" spans="7:13">
      <c r="G46" s="16" t="s">
        <v>32</v>
      </c>
      <c r="H46" s="25" t="e">
        <f>H45/M34</f>
        <v>#DIV/0!</v>
      </c>
    </row>
    <row r="47" spans="7:13" s="21" customFormat="1">
      <c r="G47" s="30"/>
      <c r="H47" s="31"/>
    </row>
    <row r="48" spans="7:13" s="21" customFormat="1">
      <c r="G48" s="30"/>
      <c r="H48" s="14" t="s">
        <v>0</v>
      </c>
      <c r="I48" s="14" t="s">
        <v>1</v>
      </c>
      <c r="J48" s="14" t="s">
        <v>2</v>
      </c>
      <c r="K48" s="14" t="s">
        <v>3</v>
      </c>
      <c r="L48" s="14" t="s">
        <v>4</v>
      </c>
      <c r="M48" s="14" t="s">
        <v>350</v>
      </c>
    </row>
    <row r="49" spans="7:14" s="21" customFormat="1">
      <c r="G49" s="17" t="s">
        <v>48</v>
      </c>
      <c r="H49" s="303">
        <f>H34</f>
        <v>0</v>
      </c>
      <c r="I49" s="303">
        <f t="shared" ref="I49:M49" si="8">I34</f>
        <v>0</v>
      </c>
      <c r="J49" s="303">
        <f t="shared" si="8"/>
        <v>0</v>
      </c>
      <c r="K49" s="303">
        <f t="shared" si="8"/>
        <v>0</v>
      </c>
      <c r="L49" s="303">
        <f t="shared" si="8"/>
        <v>0</v>
      </c>
      <c r="M49" s="303">
        <f t="shared" si="8"/>
        <v>0</v>
      </c>
    </row>
    <row r="50" spans="7:14" s="21" customFormat="1">
      <c r="G50" s="306" t="s">
        <v>49</v>
      </c>
      <c r="H50" s="303">
        <f>H42</f>
        <v>0</v>
      </c>
      <c r="I50" s="303">
        <f t="shared" ref="I50:M50" si="9">I42</f>
        <v>0</v>
      </c>
      <c r="J50" s="303">
        <f t="shared" si="9"/>
        <v>0</v>
      </c>
      <c r="K50" s="303">
        <f t="shared" si="9"/>
        <v>0</v>
      </c>
      <c r="L50" s="303">
        <f t="shared" si="9"/>
        <v>0</v>
      </c>
      <c r="M50" s="303">
        <f t="shared" si="9"/>
        <v>0</v>
      </c>
    </row>
    <row r="52" spans="7:14">
      <c r="G52" s="9"/>
      <c r="H52" s="9"/>
      <c r="I52" s="9"/>
      <c r="J52" s="9"/>
      <c r="K52" s="9"/>
      <c r="L52" s="9"/>
      <c r="M52" s="9"/>
    </row>
    <row r="53" spans="7:14" ht="19">
      <c r="H53" s="544" t="s">
        <v>355</v>
      </c>
      <c r="I53" s="544"/>
    </row>
    <row r="55" spans="7:14">
      <c r="G55" s="535" t="s">
        <v>43</v>
      </c>
      <c r="H55" s="535"/>
      <c r="I55" s="535"/>
      <c r="J55" s="535"/>
      <c r="K55" s="535"/>
      <c r="L55" s="535"/>
      <c r="M55" s="535"/>
      <c r="N55" s="535"/>
    </row>
    <row r="56" spans="7:14">
      <c r="G56" s="14" t="s">
        <v>9</v>
      </c>
      <c r="H56" s="14" t="s">
        <v>0</v>
      </c>
      <c r="I56" s="14" t="s">
        <v>1</v>
      </c>
      <c r="J56" s="14" t="s">
        <v>2</v>
      </c>
      <c r="K56" s="14" t="s">
        <v>3</v>
      </c>
      <c r="L56" s="14" t="s">
        <v>4</v>
      </c>
      <c r="M56" s="14" t="s">
        <v>350</v>
      </c>
      <c r="N56" s="14" t="s">
        <v>356</v>
      </c>
    </row>
    <row r="57" spans="7:14">
      <c r="G57" s="21" t="s">
        <v>5</v>
      </c>
      <c r="H57" s="291">
        <f>$D$6*$D$7/7</f>
        <v>0</v>
      </c>
      <c r="I57" s="22">
        <f t="shared" ref="I57:N57" si="10">$D$6*$D$7/7</f>
        <v>0</v>
      </c>
      <c r="J57" s="22">
        <f t="shared" si="10"/>
        <v>0</v>
      </c>
      <c r="K57" s="22">
        <f t="shared" si="10"/>
        <v>0</v>
      </c>
      <c r="L57" s="22">
        <f t="shared" si="10"/>
        <v>0</v>
      </c>
      <c r="M57" s="22">
        <f t="shared" si="10"/>
        <v>0</v>
      </c>
      <c r="N57" s="22">
        <f t="shared" si="10"/>
        <v>0</v>
      </c>
    </row>
    <row r="58" spans="7:14">
      <c r="G58" s="21" t="s">
        <v>44</v>
      </c>
      <c r="H58" s="22">
        <f>$D$6*$D$8</f>
        <v>0</v>
      </c>
      <c r="I58" s="22">
        <f t="shared" ref="I58:N58" si="11">$D$6*$D$8</f>
        <v>0</v>
      </c>
      <c r="J58" s="22">
        <f t="shared" si="11"/>
        <v>0</v>
      </c>
      <c r="K58" s="22">
        <f t="shared" si="11"/>
        <v>0</v>
      </c>
      <c r="L58" s="22">
        <f t="shared" si="11"/>
        <v>0</v>
      </c>
      <c r="M58" s="22">
        <f t="shared" si="11"/>
        <v>0</v>
      </c>
      <c r="N58" s="22">
        <f t="shared" si="11"/>
        <v>0</v>
      </c>
    </row>
    <row r="59" spans="7:14">
      <c r="G59" s="9" t="s">
        <v>30</v>
      </c>
      <c r="H59" s="23">
        <f>SUM(H57:H58)</f>
        <v>0</v>
      </c>
      <c r="I59" s="23">
        <f>H59+SUM(I57:I58)</f>
        <v>0</v>
      </c>
      <c r="J59" s="23">
        <f t="shared" ref="J59:M59" si="12">I59+SUM(J57:J58)</f>
        <v>0</v>
      </c>
      <c r="K59" s="23">
        <f t="shared" si="12"/>
        <v>0</v>
      </c>
      <c r="L59" s="23">
        <f t="shared" si="12"/>
        <v>0</v>
      </c>
      <c r="M59" s="23">
        <f t="shared" si="12"/>
        <v>0</v>
      </c>
      <c r="N59" s="23">
        <f>M59+SUM(N57:N58)</f>
        <v>0</v>
      </c>
    </row>
    <row r="61" spans="7:14">
      <c r="G61" s="545" t="s">
        <v>45</v>
      </c>
      <c r="H61" s="545"/>
      <c r="I61" s="545"/>
      <c r="J61" s="545"/>
      <c r="K61" s="545"/>
      <c r="L61" s="545"/>
      <c r="M61" s="545"/>
      <c r="N61" s="545"/>
    </row>
    <row r="62" spans="7:14">
      <c r="G62" s="14" t="s">
        <v>9</v>
      </c>
      <c r="H62" s="14" t="s">
        <v>0</v>
      </c>
      <c r="I62" s="14" t="s">
        <v>1</v>
      </c>
      <c r="J62" s="14" t="s">
        <v>2</v>
      </c>
      <c r="K62" s="14" t="s">
        <v>3</v>
      </c>
      <c r="L62" s="14" t="s">
        <v>4</v>
      </c>
      <c r="M62" s="14" t="s">
        <v>350</v>
      </c>
      <c r="N62" s="14" t="s">
        <v>356</v>
      </c>
    </row>
    <row r="63" spans="7:14">
      <c r="G63" s="21" t="s">
        <v>46</v>
      </c>
      <c r="H63" s="22">
        <f>$D$12*$D$6</f>
        <v>0</v>
      </c>
      <c r="I63" s="22">
        <f t="shared" ref="I63:N63" si="13">$D$12*$D$6</f>
        <v>0</v>
      </c>
      <c r="J63" s="22">
        <f t="shared" si="13"/>
        <v>0</v>
      </c>
      <c r="K63" s="22">
        <f t="shared" si="13"/>
        <v>0</v>
      </c>
      <c r="L63" s="22">
        <f t="shared" si="13"/>
        <v>0</v>
      </c>
      <c r="M63" s="22">
        <f t="shared" si="13"/>
        <v>0</v>
      </c>
      <c r="N63" s="22">
        <f t="shared" si="13"/>
        <v>0</v>
      </c>
    </row>
    <row r="64" spans="7:14">
      <c r="G64" s="21" t="s">
        <v>8</v>
      </c>
      <c r="H64" s="22">
        <f>$D$13*$D$6</f>
        <v>0</v>
      </c>
      <c r="I64" s="22">
        <f t="shared" ref="I64:N64" si="14">$D$13*$D$6</f>
        <v>0</v>
      </c>
      <c r="J64" s="22">
        <f t="shared" si="14"/>
        <v>0</v>
      </c>
      <c r="K64" s="22">
        <f t="shared" si="14"/>
        <v>0</v>
      </c>
      <c r="L64" s="22">
        <f t="shared" si="14"/>
        <v>0</v>
      </c>
      <c r="M64" s="22">
        <f t="shared" si="14"/>
        <v>0</v>
      </c>
      <c r="N64" s="22">
        <f t="shared" si="14"/>
        <v>0</v>
      </c>
    </row>
    <row r="65" spans="7:15">
      <c r="G65" s="21" t="s">
        <v>11</v>
      </c>
      <c r="H65" s="22">
        <f>$D$6*$D$15</f>
        <v>0</v>
      </c>
      <c r="I65" s="22">
        <f t="shared" ref="I65:N65" si="15">$D$6*$D$15</f>
        <v>0</v>
      </c>
      <c r="J65" s="22">
        <f t="shared" si="15"/>
        <v>0</v>
      </c>
      <c r="K65" s="22">
        <f t="shared" si="15"/>
        <v>0</v>
      </c>
      <c r="L65" s="22">
        <f t="shared" si="15"/>
        <v>0</v>
      </c>
      <c r="M65" s="22">
        <f t="shared" si="15"/>
        <v>0</v>
      </c>
      <c r="N65" s="22">
        <f t="shared" si="15"/>
        <v>0</v>
      </c>
    </row>
    <row r="66" spans="7:15">
      <c r="G66" s="21" t="s">
        <v>7</v>
      </c>
      <c r="H66" s="22">
        <f>$D$6*$D$14</f>
        <v>0</v>
      </c>
      <c r="I66" s="22">
        <f t="shared" ref="I66:N66" si="16">$D$6*$D$14</f>
        <v>0</v>
      </c>
      <c r="J66" s="22">
        <f t="shared" si="16"/>
        <v>0</v>
      </c>
      <c r="K66" s="22">
        <f t="shared" si="16"/>
        <v>0</v>
      </c>
      <c r="L66" s="22">
        <f t="shared" si="16"/>
        <v>0</v>
      </c>
      <c r="M66" s="22">
        <f t="shared" si="16"/>
        <v>0</v>
      </c>
      <c r="N66" s="22">
        <f t="shared" si="16"/>
        <v>0</v>
      </c>
    </row>
    <row r="67" spans="7:15">
      <c r="G67" s="9" t="s">
        <v>47</v>
      </c>
      <c r="H67" s="23">
        <f>SUM(H63:H66)</f>
        <v>0</v>
      </c>
      <c r="I67" s="23">
        <f>H67+SUM(I63:I66)</f>
        <v>0</v>
      </c>
      <c r="J67" s="23">
        <f t="shared" ref="J67:N67" si="17">I67+SUM(J63:J66)</f>
        <v>0</v>
      </c>
      <c r="K67" s="23">
        <f t="shared" si="17"/>
        <v>0</v>
      </c>
      <c r="L67" s="23">
        <f t="shared" si="17"/>
        <v>0</v>
      </c>
      <c r="M67" s="23">
        <f t="shared" si="17"/>
        <v>0</v>
      </c>
      <c r="N67" s="23">
        <f t="shared" si="17"/>
        <v>0</v>
      </c>
    </row>
    <row r="70" spans="7:15">
      <c r="G70" s="16" t="s">
        <v>31</v>
      </c>
      <c r="H70" s="24">
        <f>N59-N67</f>
        <v>0</v>
      </c>
    </row>
    <row r="71" spans="7:15">
      <c r="G71" s="16" t="s">
        <v>32</v>
      </c>
      <c r="H71" s="25" t="e">
        <f>H70/N59</f>
        <v>#DIV/0!</v>
      </c>
    </row>
    <row r="72" spans="7:15" s="21" customFormat="1">
      <c r="G72" s="30"/>
      <c r="H72" s="31"/>
    </row>
    <row r="73" spans="7:15" s="21" customFormat="1">
      <c r="G73" s="30"/>
      <c r="H73" s="14" t="s">
        <v>0</v>
      </c>
      <c r="I73" s="14" t="s">
        <v>1</v>
      </c>
      <c r="J73" s="14" t="s">
        <v>2</v>
      </c>
      <c r="K73" s="14" t="s">
        <v>3</v>
      </c>
      <c r="L73" s="14" t="s">
        <v>4</v>
      </c>
      <c r="M73" s="14" t="s">
        <v>350</v>
      </c>
      <c r="N73" s="14" t="s">
        <v>356</v>
      </c>
    </row>
    <row r="74" spans="7:15" s="21" customFormat="1">
      <c r="G74" s="17" t="s">
        <v>48</v>
      </c>
      <c r="H74" s="303">
        <f>H59</f>
        <v>0</v>
      </c>
      <c r="I74" s="303">
        <f t="shared" ref="I74:N74" si="18">I59</f>
        <v>0</v>
      </c>
      <c r="J74" s="303">
        <f t="shared" si="18"/>
        <v>0</v>
      </c>
      <c r="K74" s="303">
        <f t="shared" si="18"/>
        <v>0</v>
      </c>
      <c r="L74" s="303">
        <f t="shared" si="18"/>
        <v>0</v>
      </c>
      <c r="M74" s="303">
        <f t="shared" si="18"/>
        <v>0</v>
      </c>
      <c r="N74" s="303">
        <f t="shared" si="18"/>
        <v>0</v>
      </c>
    </row>
    <row r="75" spans="7:15" s="21" customFormat="1">
      <c r="G75" s="306" t="s">
        <v>49</v>
      </c>
      <c r="H75" s="303">
        <f>H67</f>
        <v>0</v>
      </c>
      <c r="I75" s="303">
        <f t="shared" ref="I75:N75" si="19">I67</f>
        <v>0</v>
      </c>
      <c r="J75" s="303">
        <f t="shared" si="19"/>
        <v>0</v>
      </c>
      <c r="K75" s="303">
        <f t="shared" si="19"/>
        <v>0</v>
      </c>
      <c r="L75" s="303">
        <f t="shared" si="19"/>
        <v>0</v>
      </c>
      <c r="M75" s="303">
        <f t="shared" si="19"/>
        <v>0</v>
      </c>
      <c r="N75" s="303">
        <f t="shared" si="19"/>
        <v>0</v>
      </c>
    </row>
    <row r="77" spans="7:15">
      <c r="G77" s="9"/>
      <c r="H77" s="9"/>
      <c r="I77" s="9"/>
      <c r="J77" s="9"/>
      <c r="K77" s="9"/>
      <c r="L77" s="9"/>
      <c r="M77" s="9"/>
      <c r="N77" s="9"/>
    </row>
    <row r="78" spans="7:15" ht="19">
      <c r="H78" s="544" t="s">
        <v>357</v>
      </c>
      <c r="I78" s="544"/>
    </row>
    <row r="80" spans="7:15">
      <c r="G80" s="535" t="s">
        <v>43</v>
      </c>
      <c r="H80" s="535"/>
      <c r="I80" s="535"/>
      <c r="J80" s="535"/>
      <c r="K80" s="535"/>
      <c r="L80" s="535"/>
      <c r="M80" s="535"/>
      <c r="N80" s="535"/>
      <c r="O80" s="535"/>
    </row>
    <row r="81" spans="7:15">
      <c r="G81" s="14" t="s">
        <v>9</v>
      </c>
      <c r="H81" s="14" t="s">
        <v>0</v>
      </c>
      <c r="I81" s="14" t="s">
        <v>1</v>
      </c>
      <c r="J81" s="14" t="s">
        <v>2</v>
      </c>
      <c r="K81" s="14" t="s">
        <v>3</v>
      </c>
      <c r="L81" s="14" t="s">
        <v>4</v>
      </c>
      <c r="M81" s="14" t="s">
        <v>350</v>
      </c>
      <c r="N81" s="14" t="s">
        <v>356</v>
      </c>
      <c r="O81" s="14" t="s">
        <v>358</v>
      </c>
    </row>
    <row r="82" spans="7:15">
      <c r="G82" s="21" t="s">
        <v>5</v>
      </c>
      <c r="H82" s="22">
        <f>$D$6*$D$7/8</f>
        <v>0</v>
      </c>
      <c r="I82" s="22">
        <f t="shared" ref="I82:O82" si="20">$D$6*$D$7/8</f>
        <v>0</v>
      </c>
      <c r="J82" s="22">
        <f t="shared" si="20"/>
        <v>0</v>
      </c>
      <c r="K82" s="22">
        <f t="shared" si="20"/>
        <v>0</v>
      </c>
      <c r="L82" s="22">
        <f t="shared" si="20"/>
        <v>0</v>
      </c>
      <c r="M82" s="22">
        <f t="shared" si="20"/>
        <v>0</v>
      </c>
      <c r="N82" s="22">
        <f t="shared" si="20"/>
        <v>0</v>
      </c>
      <c r="O82" s="22">
        <f t="shared" si="20"/>
        <v>0</v>
      </c>
    </row>
    <row r="83" spans="7:15">
      <c r="G83" s="21" t="s">
        <v>44</v>
      </c>
      <c r="H83" s="22">
        <f>$D$6*$D$8</f>
        <v>0</v>
      </c>
      <c r="I83" s="22">
        <f t="shared" ref="I83:O83" si="21">$D$6*$D$8</f>
        <v>0</v>
      </c>
      <c r="J83" s="22">
        <f t="shared" si="21"/>
        <v>0</v>
      </c>
      <c r="K83" s="22">
        <f t="shared" si="21"/>
        <v>0</v>
      </c>
      <c r="L83" s="22">
        <f t="shared" si="21"/>
        <v>0</v>
      </c>
      <c r="M83" s="22">
        <f t="shared" si="21"/>
        <v>0</v>
      </c>
      <c r="N83" s="22">
        <f t="shared" si="21"/>
        <v>0</v>
      </c>
      <c r="O83" s="22">
        <f t="shared" si="21"/>
        <v>0</v>
      </c>
    </row>
    <row r="84" spans="7:15">
      <c r="G84" s="9" t="s">
        <v>30</v>
      </c>
      <c r="H84" s="23">
        <f>SUM(H82:H83)</f>
        <v>0</v>
      </c>
      <c r="I84" s="23">
        <f>H84+SUM(I82:I83)</f>
        <v>0</v>
      </c>
      <c r="J84" s="23">
        <f t="shared" ref="J84:O84" si="22">I84+SUM(J82:J83)</f>
        <v>0</v>
      </c>
      <c r="K84" s="23">
        <f t="shared" si="22"/>
        <v>0</v>
      </c>
      <c r="L84" s="23">
        <f t="shared" si="22"/>
        <v>0</v>
      </c>
      <c r="M84" s="23">
        <f t="shared" si="22"/>
        <v>0</v>
      </c>
      <c r="N84" s="23">
        <f t="shared" si="22"/>
        <v>0</v>
      </c>
      <c r="O84" s="23">
        <f t="shared" si="22"/>
        <v>0</v>
      </c>
    </row>
    <row r="86" spans="7:15">
      <c r="G86" s="545" t="s">
        <v>45</v>
      </c>
      <c r="H86" s="545"/>
      <c r="I86" s="545"/>
      <c r="J86" s="545"/>
      <c r="K86" s="545"/>
      <c r="L86" s="545"/>
      <c r="M86" s="545"/>
      <c r="N86" s="545"/>
      <c r="O86" s="545"/>
    </row>
    <row r="87" spans="7:15">
      <c r="G87" s="14" t="s">
        <v>9</v>
      </c>
      <c r="H87" s="14" t="s">
        <v>0</v>
      </c>
      <c r="I87" s="14" t="s">
        <v>1</v>
      </c>
      <c r="J87" s="14" t="s">
        <v>2</v>
      </c>
      <c r="K87" s="14" t="s">
        <v>3</v>
      </c>
      <c r="L87" s="14" t="s">
        <v>4</v>
      </c>
      <c r="M87" s="14" t="s">
        <v>350</v>
      </c>
      <c r="N87" s="14" t="s">
        <v>356</v>
      </c>
      <c r="O87" s="14" t="s">
        <v>358</v>
      </c>
    </row>
    <row r="88" spans="7:15">
      <c r="G88" s="21" t="s">
        <v>46</v>
      </c>
      <c r="H88" s="22">
        <f>$D$12*$D$6</f>
        <v>0</v>
      </c>
      <c r="I88" s="22">
        <f t="shared" ref="I88:O88" si="23">$D$12*$D$6</f>
        <v>0</v>
      </c>
      <c r="J88" s="22">
        <f t="shared" si="23"/>
        <v>0</v>
      </c>
      <c r="K88" s="22">
        <f t="shared" si="23"/>
        <v>0</v>
      </c>
      <c r="L88" s="22">
        <f t="shared" si="23"/>
        <v>0</v>
      </c>
      <c r="M88" s="22">
        <f t="shared" si="23"/>
        <v>0</v>
      </c>
      <c r="N88" s="22">
        <f t="shared" si="23"/>
        <v>0</v>
      </c>
      <c r="O88" s="22">
        <f t="shared" si="23"/>
        <v>0</v>
      </c>
    </row>
    <row r="89" spans="7:15">
      <c r="G89" s="21" t="s">
        <v>8</v>
      </c>
      <c r="H89" s="22">
        <f>$D$13*$D$6</f>
        <v>0</v>
      </c>
      <c r="I89" s="22">
        <f t="shared" ref="I89:O89" si="24">$D$13*$D$6</f>
        <v>0</v>
      </c>
      <c r="J89" s="22">
        <f t="shared" si="24"/>
        <v>0</v>
      </c>
      <c r="K89" s="22">
        <f t="shared" si="24"/>
        <v>0</v>
      </c>
      <c r="L89" s="22">
        <f t="shared" si="24"/>
        <v>0</v>
      </c>
      <c r="M89" s="22">
        <f t="shared" si="24"/>
        <v>0</v>
      </c>
      <c r="N89" s="22">
        <f t="shared" si="24"/>
        <v>0</v>
      </c>
      <c r="O89" s="22">
        <f t="shared" si="24"/>
        <v>0</v>
      </c>
    </row>
    <row r="90" spans="7:15">
      <c r="G90" s="21" t="s">
        <v>11</v>
      </c>
      <c r="H90" s="22">
        <f>$D$6*$D$15</f>
        <v>0</v>
      </c>
      <c r="I90" s="22">
        <f t="shared" ref="I90:O90" si="25">$D$6*$D$15</f>
        <v>0</v>
      </c>
      <c r="J90" s="22">
        <f t="shared" si="25"/>
        <v>0</v>
      </c>
      <c r="K90" s="22">
        <f t="shared" si="25"/>
        <v>0</v>
      </c>
      <c r="L90" s="22">
        <f t="shared" si="25"/>
        <v>0</v>
      </c>
      <c r="M90" s="22">
        <f t="shared" si="25"/>
        <v>0</v>
      </c>
      <c r="N90" s="22">
        <f t="shared" si="25"/>
        <v>0</v>
      </c>
      <c r="O90" s="22">
        <f t="shared" si="25"/>
        <v>0</v>
      </c>
    </row>
    <row r="91" spans="7:15">
      <c r="G91" s="21" t="s">
        <v>7</v>
      </c>
      <c r="H91" s="22">
        <f>$D$6*$D$14</f>
        <v>0</v>
      </c>
      <c r="I91" s="22">
        <f t="shared" ref="I91:O91" si="26">$D$6*$D$14</f>
        <v>0</v>
      </c>
      <c r="J91" s="22">
        <f t="shared" si="26"/>
        <v>0</v>
      </c>
      <c r="K91" s="22">
        <f t="shared" si="26"/>
        <v>0</v>
      </c>
      <c r="L91" s="22">
        <f t="shared" si="26"/>
        <v>0</v>
      </c>
      <c r="M91" s="22">
        <f t="shared" si="26"/>
        <v>0</v>
      </c>
      <c r="N91" s="22">
        <f t="shared" si="26"/>
        <v>0</v>
      </c>
      <c r="O91" s="22">
        <f t="shared" si="26"/>
        <v>0</v>
      </c>
    </row>
    <row r="92" spans="7:15">
      <c r="G92" s="9" t="s">
        <v>47</v>
      </c>
      <c r="H92" s="23">
        <f>SUM(H88:H91)</f>
        <v>0</v>
      </c>
      <c r="I92" s="23">
        <f>H92+SUM(I88:I91)</f>
        <v>0</v>
      </c>
      <c r="J92" s="23">
        <f t="shared" ref="J92:O92" si="27">I92+SUM(J88:J91)</f>
        <v>0</v>
      </c>
      <c r="K92" s="23">
        <f t="shared" si="27"/>
        <v>0</v>
      </c>
      <c r="L92" s="23">
        <f t="shared" si="27"/>
        <v>0</v>
      </c>
      <c r="M92" s="23">
        <f t="shared" si="27"/>
        <v>0</v>
      </c>
      <c r="N92" s="23">
        <f t="shared" si="27"/>
        <v>0</v>
      </c>
      <c r="O92" s="23">
        <f t="shared" si="27"/>
        <v>0</v>
      </c>
    </row>
    <row r="94" spans="7:15">
      <c r="G94" s="16" t="s">
        <v>31</v>
      </c>
      <c r="H94" s="24">
        <f>O84-O92</f>
        <v>0</v>
      </c>
    </row>
    <row r="95" spans="7:15">
      <c r="G95" s="16" t="s">
        <v>32</v>
      </c>
      <c r="H95" s="25" t="e">
        <f>H94/O84</f>
        <v>#DIV/0!</v>
      </c>
    </row>
    <row r="96" spans="7:15" s="21" customFormat="1">
      <c r="G96" s="30"/>
      <c r="H96" s="31"/>
    </row>
    <row r="97" spans="4:15" s="21" customFormat="1">
      <c r="G97" s="30"/>
      <c r="H97" s="14" t="s">
        <v>0</v>
      </c>
      <c r="I97" s="14" t="s">
        <v>1</v>
      </c>
      <c r="J97" s="14" t="s">
        <v>2</v>
      </c>
      <c r="K97" s="14" t="s">
        <v>3</v>
      </c>
      <c r="L97" s="14" t="s">
        <v>4</v>
      </c>
      <c r="M97" s="14" t="s">
        <v>350</v>
      </c>
      <c r="N97" s="14" t="s">
        <v>356</v>
      </c>
      <c r="O97" s="14" t="s">
        <v>358</v>
      </c>
    </row>
    <row r="98" spans="4:15" s="21" customFormat="1">
      <c r="G98" s="17" t="s">
        <v>48</v>
      </c>
      <c r="H98" s="303">
        <f>H84</f>
        <v>0</v>
      </c>
      <c r="I98" s="303">
        <f t="shared" ref="I98:O98" si="28">I84</f>
        <v>0</v>
      </c>
      <c r="J98" s="303">
        <f t="shared" si="28"/>
        <v>0</v>
      </c>
      <c r="K98" s="303">
        <f t="shared" si="28"/>
        <v>0</v>
      </c>
      <c r="L98" s="303">
        <f t="shared" si="28"/>
        <v>0</v>
      </c>
      <c r="M98" s="303">
        <f t="shared" si="28"/>
        <v>0</v>
      </c>
      <c r="N98" s="303">
        <f t="shared" si="28"/>
        <v>0</v>
      </c>
      <c r="O98" s="303">
        <f t="shared" si="28"/>
        <v>0</v>
      </c>
    </row>
    <row r="99" spans="4:15" s="21" customFormat="1">
      <c r="G99" s="306" t="s">
        <v>49</v>
      </c>
      <c r="H99" s="303">
        <f>H92</f>
        <v>0</v>
      </c>
      <c r="I99" s="303">
        <f t="shared" ref="I99:O99" si="29">I92</f>
        <v>0</v>
      </c>
      <c r="J99" s="303">
        <f t="shared" si="29"/>
        <v>0</v>
      </c>
      <c r="K99" s="303">
        <f t="shared" si="29"/>
        <v>0</v>
      </c>
      <c r="L99" s="303">
        <f t="shared" si="29"/>
        <v>0</v>
      </c>
      <c r="M99" s="303">
        <f t="shared" si="29"/>
        <v>0</v>
      </c>
      <c r="N99" s="303">
        <f t="shared" si="29"/>
        <v>0</v>
      </c>
      <c r="O99" s="303">
        <f t="shared" si="29"/>
        <v>0</v>
      </c>
    </row>
    <row r="101" spans="4:15">
      <c r="G101" s="9"/>
      <c r="H101" s="9"/>
      <c r="I101" s="9"/>
      <c r="J101" s="9"/>
      <c r="K101" s="9"/>
      <c r="L101" s="9"/>
      <c r="M101" s="9"/>
      <c r="N101" s="9"/>
      <c r="O101" s="9"/>
    </row>
    <row r="102" spans="4:15">
      <c r="H102" s="14" t="s">
        <v>0</v>
      </c>
      <c r="I102" s="14" t="s">
        <v>1</v>
      </c>
      <c r="J102" s="14" t="s">
        <v>2</v>
      </c>
      <c r="K102" s="14" t="s">
        <v>3</v>
      </c>
      <c r="L102" s="14" t="s">
        <v>4</v>
      </c>
      <c r="M102" s="14" t="str">
        <f>IF(M103="","","Year 6")</f>
        <v>Year 6</v>
      </c>
      <c r="N102" s="14" t="str">
        <f>IF(N103="","","Year 7")</f>
        <v>Year 7</v>
      </c>
      <c r="O102" s="14" t="str">
        <f>IF(O103="","","Year 8")</f>
        <v>Year 8</v>
      </c>
    </row>
    <row r="103" spans="4:15">
      <c r="D103" s="547" t="s">
        <v>378</v>
      </c>
      <c r="E103" s="547"/>
      <c r="F103" s="547"/>
      <c r="G103" s="17" t="s">
        <v>17</v>
      </c>
      <c r="H103" s="22" t="b">
        <f>IF(AND('Fleet Data Sheet'!$D$7=5),'Action 4 CALC'!H24,IF(AND('Fleet Data Sheet'!$D$7=6),'Action 4 CALC'!H49,IF(AND('Fleet Data Sheet'!$D$7=7),'Action 4 CALC'!H74,IF(AND('Fleet Data Sheet'!$D$7=8),'Action 4 CALC'!H98))))</f>
        <v>0</v>
      </c>
      <c r="I103" s="22" t="b">
        <f>IF(AND('Fleet Data Sheet'!$D$7=5),'Action 4 CALC'!I24,IF(AND('Fleet Data Sheet'!$D$7=6),'Action 4 CALC'!I49,IF(AND('Fleet Data Sheet'!$D$7=7),'Action 4 CALC'!I74,IF(AND('Fleet Data Sheet'!$D$7=8),'Action 4 CALC'!I98))))</f>
        <v>0</v>
      </c>
      <c r="J103" s="22" t="b">
        <f>IF(AND('Fleet Data Sheet'!$D$7=5),'Action 4 CALC'!J24,IF(AND('Fleet Data Sheet'!$D$7=6),'Action 4 CALC'!J49,IF(AND('Fleet Data Sheet'!$D$7=7),'Action 4 CALC'!J74,IF(AND('Fleet Data Sheet'!$D$7=8),'Action 4 CALC'!J98))))</f>
        <v>0</v>
      </c>
      <c r="K103" s="22" t="b">
        <f>IF(AND('Fleet Data Sheet'!$D$7=5),'Action 4 CALC'!K24,IF(AND('Fleet Data Sheet'!$D$7=6),'Action 4 CALC'!K49,IF(AND('Fleet Data Sheet'!$D$7=7),'Action 4 CALC'!K74,IF(AND('Fleet Data Sheet'!$D$7=8),'Action 4 CALC'!K98))))</f>
        <v>0</v>
      </c>
      <c r="L103" s="22" t="b">
        <f>IF(AND('Fleet Data Sheet'!$D$7=5),'Action 4 CALC'!L24,IF(AND('Fleet Data Sheet'!$D$7=6),'Action 4 CALC'!L49,IF(AND('Fleet Data Sheet'!$D$7=7),'Action 4 CALC'!L74,IF(AND('Fleet Data Sheet'!$D$7=8),'Action 4 CALC'!L98))))</f>
        <v>0</v>
      </c>
      <c r="M103" s="22" t="b">
        <f>IF(AND('Fleet Data Sheet'!$D$7=5),"",IF(AND('Fleet Data Sheet'!$D$7=6),'Action 4 CALC'!M49,IF(AND('Fleet Data Sheet'!$D$7=7),'Action 4 CALC'!M74,IF(AND('Fleet Data Sheet'!$D$7=8),'Action 4 CALC'!M98))))</f>
        <v>0</v>
      </c>
      <c r="N103" s="22" t="b">
        <f>IF(AND('Fleet Data Sheet'!$D$7=5),"",IF(AND('Fleet Data Sheet'!$D$7=6),"",IF(AND('Fleet Data Sheet'!$D$7=7),'Action 4 CALC'!N74,IF(AND('Fleet Data Sheet'!$D$7=8),'Action 4 CALC'!N98))))</f>
        <v>0</v>
      </c>
      <c r="O103" s="22" t="b">
        <f>IF(AND('Fleet Data Sheet'!$D$7=5),"",IF(AND('Fleet Data Sheet'!$D$7=6),"",IF(AND('Fleet Data Sheet'!$D$7=7),"",IF(AND('Fleet Data Sheet'!$D$7=8),'Action 4 CALC'!O98))))</f>
        <v>0</v>
      </c>
    </row>
    <row r="104" spans="4:15">
      <c r="D104" s="547"/>
      <c r="E104" s="547"/>
      <c r="F104" s="547"/>
      <c r="G104" s="308" t="s">
        <v>49</v>
      </c>
      <c r="H104" s="22" t="b">
        <f>IF(AND('Fleet Data Sheet'!$D$7=5),'Action 4 CALC'!H25,IF(AND('Fleet Data Sheet'!$D$7=6),'Action 4 CALC'!H50,IF(AND('Fleet Data Sheet'!$D$7=7),'Action 4 CALC'!H75,IF(AND('Fleet Data Sheet'!$D$7=8),'Action 4 CALC'!H99))))</f>
        <v>0</v>
      </c>
      <c r="I104" s="22" t="b">
        <f>IF(AND('Fleet Data Sheet'!$D$7=5),'Action 4 CALC'!I25,IF(AND('Fleet Data Sheet'!$D$7=6),'Action 4 CALC'!I50,IF(AND('Fleet Data Sheet'!$D$7=7),'Action 4 CALC'!I75,IF(AND('Fleet Data Sheet'!$D$7=8),'Action 4 CALC'!I99))))</f>
        <v>0</v>
      </c>
      <c r="J104" s="22" t="b">
        <f>IF(AND('Fleet Data Sheet'!$D$7=5),'Action 4 CALC'!J25,IF(AND('Fleet Data Sheet'!$D$7=6),'Action 4 CALC'!J50,IF(AND('Fleet Data Sheet'!$D$7=7),'Action 4 CALC'!J75,IF(AND('Fleet Data Sheet'!$D$7=8),'Action 4 CALC'!J99))))</f>
        <v>0</v>
      </c>
      <c r="K104" s="22" t="b">
        <f>IF(AND('Fleet Data Sheet'!$D$7=5),'Action 4 CALC'!K25,IF(AND('Fleet Data Sheet'!$D$7=6),'Action 4 CALC'!K50,IF(AND('Fleet Data Sheet'!$D$7=7),'Action 4 CALC'!K75,IF(AND('Fleet Data Sheet'!$D$7=8),'Action 4 CALC'!K99))))</f>
        <v>0</v>
      </c>
      <c r="L104" s="22" t="b">
        <f>IF(AND('Fleet Data Sheet'!$D$7=5),'Action 4 CALC'!L25,IF(AND('Fleet Data Sheet'!$D$7=6),'Action 4 CALC'!L50,IF(AND('Fleet Data Sheet'!$D$7=7),'Action 4 CALC'!L75,IF(AND('Fleet Data Sheet'!$D$7=8),'Action 4 CALC'!L99))))</f>
        <v>0</v>
      </c>
      <c r="M104" s="22" t="b">
        <f>IF(AND('Fleet Data Sheet'!$D$7=5),"",IF(AND('Fleet Data Sheet'!$D$7=6),'Action 4 CALC'!M50,IF(AND('Fleet Data Sheet'!$D$7=7),'Action 4 CALC'!M75,IF(AND('Fleet Data Sheet'!$D$7=8),'Action 4 CALC'!M99))))</f>
        <v>0</v>
      </c>
      <c r="N104" s="22" t="b">
        <f>IF(AND('Fleet Data Sheet'!$D$7=5),"",IF(AND('Fleet Data Sheet'!$D$7=6),"",IF(AND('Fleet Data Sheet'!$D$7=7),'Action 4 CALC'!N75,IF(AND('Fleet Data Sheet'!$D$7=8),'Action 4 CALC'!N99))))</f>
        <v>0</v>
      </c>
      <c r="O104" s="22" t="b">
        <f>IF(AND('Fleet Data Sheet'!$D$7=5),"",IF(AND('Fleet Data Sheet'!$D$7=6),"",IF(AND('Fleet Data Sheet'!$D$7=7),"",IF(AND('Fleet Data Sheet'!$D$7=8),'Action 4 CALC'!O99))))</f>
        <v>0</v>
      </c>
    </row>
    <row r="105" spans="4:15" ht="0.75" customHeight="1">
      <c r="D105" s="547"/>
      <c r="E105" s="547"/>
      <c r="F105" s="547"/>
      <c r="H105" s="22" t="b">
        <f>IF(AND('Fleet Data Sheet'!$D$7=5),'Action 4 CALC'!H26,IF(AND('Fleet Data Sheet'!$D$7=6),'Action 4 CALC'!H51,IF(AND('Fleet Data Sheet'!$D$7=7),'Action 4 CALC'!H76,IF(AND('Fleet Data Sheet'!$D$7=8),'Action 4 CALC'!H100))))</f>
        <v>0</v>
      </c>
    </row>
  </sheetData>
  <mergeCells count="13">
    <mergeCell ref="D103:F105"/>
    <mergeCell ref="H78:I78"/>
    <mergeCell ref="G80:O80"/>
    <mergeCell ref="G86:O86"/>
    <mergeCell ref="G61:N61"/>
    <mergeCell ref="H3:I3"/>
    <mergeCell ref="H28:I28"/>
    <mergeCell ref="H53:I53"/>
    <mergeCell ref="G55:N55"/>
    <mergeCell ref="G5:L5"/>
    <mergeCell ref="G11:L11"/>
    <mergeCell ref="G30:M30"/>
    <mergeCell ref="G36:M36"/>
  </mergeCells>
  <conditionalFormatting sqref="M102">
    <cfRule type="expression" dxfId="14" priority="3">
      <formula>$M$102=""</formula>
    </cfRule>
  </conditionalFormatting>
  <conditionalFormatting sqref="N102">
    <cfRule type="expression" dxfId="13" priority="2">
      <formula>$N$102=""</formula>
    </cfRule>
  </conditionalFormatting>
  <conditionalFormatting sqref="O102">
    <cfRule type="expression" dxfId="12" priority="1">
      <formula>$O$102=""</formula>
    </cfRule>
  </conditionalFormatting>
  <hyperlinks>
    <hyperlink ref="A3" location="'4.IVL'!A1" display="Action 4" xr:uid="{00000000-0004-0000-1300-000000000000}"/>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dimension ref="A2:R27"/>
  <sheetViews>
    <sheetView showGridLines="0" showRowColHeaders="0" zoomScale="115" zoomScaleNormal="115" zoomScalePageLayoutView="115" workbookViewId="0">
      <selection activeCell="I28" sqref="I28"/>
    </sheetView>
  </sheetViews>
  <sheetFormatPr baseColWidth="10" defaultColWidth="8.83203125" defaultRowHeight="15"/>
  <cols>
    <col min="1" max="1" width="10.5" style="114" customWidth="1"/>
    <col min="2" max="2" width="12.33203125" style="114" customWidth="1"/>
    <col min="3" max="7" width="8.83203125" style="114"/>
    <col min="8" max="8" width="6.33203125" style="114" customWidth="1"/>
    <col min="9" max="10" width="8.83203125" style="114"/>
    <col min="11" max="11" width="9.83203125" style="114" customWidth="1"/>
    <col min="12" max="12" width="13.5" style="114" customWidth="1"/>
    <col min="13" max="13" width="20.33203125" style="114" customWidth="1"/>
    <col min="14" max="14" width="14.5" style="114" customWidth="1"/>
    <col min="15" max="15" width="10" style="114" customWidth="1"/>
    <col min="16" max="16" width="19.6640625" style="114" customWidth="1"/>
    <col min="17" max="17" width="11.1640625" style="114" customWidth="1"/>
    <col min="18" max="16384" width="8.83203125" style="114"/>
  </cols>
  <sheetData>
    <row r="2" spans="1:18" ht="15" customHeight="1">
      <c r="A2" s="113"/>
      <c r="C2" s="528" t="s">
        <v>196</v>
      </c>
      <c r="D2" s="529"/>
      <c r="E2" s="529"/>
      <c r="F2" s="529"/>
      <c r="G2" s="529"/>
      <c r="H2" s="529"/>
      <c r="I2" s="529"/>
      <c r="J2" s="529"/>
      <c r="K2" s="529"/>
      <c r="L2" s="529"/>
      <c r="M2" s="529"/>
      <c r="N2" s="530"/>
      <c r="O2" s="124"/>
      <c r="P2" s="124"/>
      <c r="Q2" s="124"/>
      <c r="R2" s="124"/>
    </row>
    <row r="3" spans="1:18" ht="15" customHeight="1">
      <c r="A3" s="113"/>
      <c r="C3" s="531"/>
      <c r="D3" s="532"/>
      <c r="E3" s="532"/>
      <c r="F3" s="532"/>
      <c r="G3" s="532"/>
      <c r="H3" s="532"/>
      <c r="I3" s="532"/>
      <c r="J3" s="532"/>
      <c r="K3" s="532"/>
      <c r="L3" s="532"/>
      <c r="M3" s="532"/>
      <c r="N3" s="533"/>
      <c r="O3" s="124"/>
      <c r="P3" s="124"/>
      <c r="Q3" s="124"/>
      <c r="R3" s="124"/>
    </row>
    <row r="4" spans="1:18">
      <c r="A4" s="113"/>
    </row>
    <row r="5" spans="1:18" ht="15" customHeight="1">
      <c r="C5" s="561" t="s">
        <v>367</v>
      </c>
      <c r="D5" s="562"/>
      <c r="E5" s="562"/>
      <c r="F5" s="562"/>
      <c r="G5" s="562"/>
      <c r="H5" s="562"/>
      <c r="I5" s="562"/>
      <c r="J5" s="563"/>
      <c r="M5" s="311" t="s">
        <v>6</v>
      </c>
      <c r="N5" s="135">
        <f>'Action 5 CALC'!D6</f>
        <v>0</v>
      </c>
      <c r="P5" s="116"/>
      <c r="Q5" s="117"/>
    </row>
    <row r="6" spans="1:18">
      <c r="C6" s="564"/>
      <c r="D6" s="565"/>
      <c r="E6" s="565"/>
      <c r="F6" s="565"/>
      <c r="G6" s="565"/>
      <c r="H6" s="565"/>
      <c r="I6" s="565"/>
      <c r="J6" s="566"/>
      <c r="M6" s="559" t="s">
        <v>33</v>
      </c>
      <c r="N6" s="560">
        <f>'Action 5 CALC'!D16</f>
        <v>400</v>
      </c>
      <c r="P6" s="116"/>
      <c r="Q6" s="119"/>
    </row>
    <row r="7" spans="1:18">
      <c r="C7" s="564"/>
      <c r="D7" s="565"/>
      <c r="E7" s="565"/>
      <c r="F7" s="565"/>
      <c r="G7" s="565"/>
      <c r="H7" s="565"/>
      <c r="I7" s="565"/>
      <c r="J7" s="566"/>
      <c r="M7" s="559"/>
      <c r="N7" s="560"/>
    </row>
    <row r="8" spans="1:18">
      <c r="C8" s="564"/>
      <c r="D8" s="565"/>
      <c r="E8" s="565"/>
      <c r="F8" s="565"/>
      <c r="G8" s="565"/>
      <c r="H8" s="565"/>
      <c r="I8" s="565"/>
      <c r="J8" s="566"/>
    </row>
    <row r="9" spans="1:18" ht="3" customHeight="1">
      <c r="C9" s="564"/>
      <c r="D9" s="565"/>
      <c r="E9" s="565"/>
      <c r="F9" s="565"/>
      <c r="G9" s="565"/>
      <c r="H9" s="565"/>
      <c r="I9" s="565"/>
      <c r="J9" s="566"/>
    </row>
    <row r="10" spans="1:18" ht="15" customHeight="1">
      <c r="C10" s="564"/>
      <c r="D10" s="565"/>
      <c r="E10" s="565"/>
      <c r="F10" s="565"/>
      <c r="G10" s="565"/>
      <c r="H10" s="565"/>
      <c r="I10" s="565"/>
      <c r="J10" s="566"/>
      <c r="M10" s="311" t="s">
        <v>31</v>
      </c>
      <c r="N10" s="125" t="b">
        <f>IF(AND('Fleet Data Sheet'!D7=5),'Action 5 CALC'!H18,IF(AND('Fleet Data Sheet'!D7=6),'Action 5 CALC'!H38,IF('Fleet Data Sheet'!D7=7,'Action 5 CALC'!H58,IF(AND('Fleet Data Sheet'!D7=8),'Action 5 CALC'!H78))))</f>
        <v>0</v>
      </c>
    </row>
    <row r="11" spans="1:18">
      <c r="C11" s="564"/>
      <c r="D11" s="565"/>
      <c r="E11" s="565"/>
      <c r="F11" s="565"/>
      <c r="G11" s="565"/>
      <c r="H11" s="565"/>
      <c r="I11" s="565"/>
      <c r="J11" s="566"/>
      <c r="M11" s="311" t="s">
        <v>32</v>
      </c>
      <c r="N11" s="126" t="b">
        <f>IF(AND('Fleet Data Sheet'!D7=5),'Action 5 CALC'!H19,IF(AND('Fleet Data Sheet'!D7=6),'Action 5 CALC'!H39,IF('Fleet Data Sheet'!D7=7,'Action 5 CALC'!H59,IF(AND('Fleet Data Sheet'!D7=8),'Action 5 CALC'!H79))))</f>
        <v>0</v>
      </c>
    </row>
    <row r="12" spans="1:18">
      <c r="C12" s="564"/>
      <c r="D12" s="565"/>
      <c r="E12" s="565"/>
      <c r="F12" s="565"/>
      <c r="G12" s="565"/>
      <c r="H12" s="565"/>
      <c r="I12" s="565"/>
      <c r="J12" s="566"/>
    </row>
    <row r="13" spans="1:18">
      <c r="C13" s="564"/>
      <c r="D13" s="565"/>
      <c r="E13" s="565"/>
      <c r="F13" s="565"/>
      <c r="G13" s="565"/>
      <c r="H13" s="565"/>
      <c r="I13" s="565"/>
      <c r="J13" s="566"/>
    </row>
    <row r="14" spans="1:18">
      <c r="C14" s="564"/>
      <c r="D14" s="565"/>
      <c r="E14" s="565"/>
      <c r="F14" s="565"/>
      <c r="G14" s="565"/>
      <c r="H14" s="565"/>
      <c r="I14" s="565"/>
      <c r="J14" s="566"/>
    </row>
    <row r="15" spans="1:18" ht="4.5" customHeight="1">
      <c r="C15" s="564"/>
      <c r="D15" s="565"/>
      <c r="E15" s="565"/>
      <c r="F15" s="565"/>
      <c r="G15" s="565"/>
      <c r="H15" s="565"/>
      <c r="I15" s="565"/>
      <c r="J15" s="566"/>
    </row>
    <row r="16" spans="1:18">
      <c r="C16" s="564"/>
      <c r="D16" s="565"/>
      <c r="E16" s="565"/>
      <c r="F16" s="565"/>
      <c r="G16" s="565"/>
      <c r="H16" s="565"/>
      <c r="I16" s="565"/>
      <c r="J16" s="566"/>
    </row>
    <row r="17" spans="2:16">
      <c r="B17" s="123"/>
      <c r="C17" s="564"/>
      <c r="D17" s="565"/>
      <c r="E17" s="565"/>
      <c r="F17" s="565"/>
      <c r="G17" s="565"/>
      <c r="H17" s="565"/>
      <c r="I17" s="565"/>
      <c r="J17" s="566"/>
      <c r="K17" s="123"/>
    </row>
    <row r="18" spans="2:16" ht="3" customHeight="1">
      <c r="B18" s="123"/>
      <c r="C18" s="564"/>
      <c r="D18" s="565"/>
      <c r="E18" s="565"/>
      <c r="F18" s="565"/>
      <c r="G18" s="565"/>
      <c r="H18" s="565"/>
      <c r="I18" s="565"/>
      <c r="J18" s="566"/>
      <c r="K18" s="123"/>
    </row>
    <row r="19" spans="2:16">
      <c r="B19" s="123"/>
      <c r="C19" s="564"/>
      <c r="D19" s="565"/>
      <c r="E19" s="565"/>
      <c r="F19" s="565"/>
      <c r="G19" s="565"/>
      <c r="H19" s="565"/>
      <c r="I19" s="565"/>
      <c r="J19" s="566"/>
      <c r="K19" s="123"/>
    </row>
    <row r="20" spans="2:16">
      <c r="C20" s="564"/>
      <c r="D20" s="565"/>
      <c r="E20" s="565"/>
      <c r="F20" s="565"/>
      <c r="G20" s="565"/>
      <c r="H20" s="565"/>
      <c r="I20" s="565"/>
      <c r="J20" s="566"/>
    </row>
    <row r="21" spans="2:16" ht="2.25" customHeight="1">
      <c r="C21" s="564"/>
      <c r="D21" s="565"/>
      <c r="E21" s="565"/>
      <c r="F21" s="565"/>
      <c r="G21" s="565"/>
      <c r="H21" s="565"/>
      <c r="I21" s="565"/>
      <c r="J21" s="566"/>
      <c r="L21" s="116"/>
      <c r="M21" s="116"/>
      <c r="N21" s="123"/>
      <c r="O21" s="123"/>
      <c r="P21" s="123"/>
    </row>
    <row r="22" spans="2:16">
      <c r="C22" s="564"/>
      <c r="D22" s="565"/>
      <c r="E22" s="565"/>
      <c r="F22" s="565"/>
      <c r="G22" s="565"/>
      <c r="H22" s="565"/>
      <c r="I22" s="565"/>
      <c r="J22" s="566"/>
      <c r="L22" s="558"/>
      <c r="M22" s="558"/>
      <c r="N22" s="558"/>
      <c r="O22" s="558"/>
      <c r="P22" s="134"/>
    </row>
    <row r="23" spans="2:16">
      <c r="C23" s="564"/>
      <c r="D23" s="565"/>
      <c r="E23" s="565"/>
      <c r="F23" s="565"/>
      <c r="G23" s="565"/>
      <c r="H23" s="565"/>
      <c r="I23" s="565"/>
      <c r="J23" s="566"/>
      <c r="L23" s="123"/>
      <c r="M23" s="123"/>
      <c r="N23" s="123"/>
    </row>
    <row r="24" spans="2:16">
      <c r="C24" s="564"/>
      <c r="D24" s="565"/>
      <c r="E24" s="565"/>
      <c r="F24" s="565"/>
      <c r="G24" s="565"/>
      <c r="H24" s="565"/>
      <c r="I24" s="565"/>
      <c r="J24" s="566"/>
      <c r="L24" s="121"/>
      <c r="M24" s="121"/>
      <c r="N24" s="117"/>
    </row>
    <row r="25" spans="2:16" ht="83.25" customHeight="1">
      <c r="C25" s="567"/>
      <c r="D25" s="568"/>
      <c r="E25" s="568"/>
      <c r="F25" s="568"/>
      <c r="G25" s="568"/>
      <c r="H25" s="568"/>
      <c r="I25" s="568"/>
      <c r="J25" s="569"/>
      <c r="L25" s="121"/>
      <c r="M25" s="121"/>
      <c r="N25" s="119"/>
    </row>
    <row r="26" spans="2:16" ht="42.75" customHeight="1">
      <c r="H26" s="178" t="s">
        <v>241</v>
      </c>
      <c r="I26" s="178" t="s">
        <v>171</v>
      </c>
      <c r="J26" s="159" t="s">
        <v>98</v>
      </c>
      <c r="L26" s="113" t="s">
        <v>40</v>
      </c>
      <c r="M26" s="146" t="s">
        <v>182</v>
      </c>
      <c r="N26" s="146" t="s">
        <v>172</v>
      </c>
    </row>
    <row r="27" spans="2:16">
      <c r="I27" s="113"/>
      <c r="J27" s="113"/>
      <c r="L27" s="113"/>
    </row>
  </sheetData>
  <mergeCells count="5">
    <mergeCell ref="L22:O22"/>
    <mergeCell ref="M6:M7"/>
    <mergeCell ref="N6:N7"/>
    <mergeCell ref="C5:J25"/>
    <mergeCell ref="C2:N3"/>
  </mergeCells>
  <hyperlinks>
    <hyperlink ref="I26" location="'Priority Matrix'!A1" display="Priority Matrix" xr:uid="{00000000-0004-0000-1400-000000000000}"/>
    <hyperlink ref="J26" location="FMF!A1" display="FMF" xr:uid="{00000000-0004-0000-1400-000001000000}"/>
    <hyperlink ref="L26" location="'Option 10 CALC'!A1" display="Calculations" xr:uid="{00000000-0004-0000-1400-000002000000}"/>
    <hyperlink ref="M26" location="'6.FM&amp;C'!A1" display="Next action" xr:uid="{00000000-0004-0000-1400-000003000000}"/>
    <hyperlink ref="N26" location="'4.IVL'!A1" display="Previous action" xr:uid="{00000000-0004-0000-1400-000004000000}"/>
    <hyperlink ref="H26" location="'Fleet Data Sheet'!A1" display="Fleet Data Sheet" xr:uid="{00000000-0004-0000-1400-000005000000}"/>
  </hyperlinks>
  <pageMargins left="0.7" right="0.7" top="0.75" bottom="0.75" header="0.3" footer="0.3"/>
  <pageSetup orientation="landscape"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dimension ref="A2:O88"/>
  <sheetViews>
    <sheetView topLeftCell="A67" workbookViewId="0">
      <selection activeCell="M88" sqref="M88"/>
    </sheetView>
  </sheetViews>
  <sheetFormatPr baseColWidth="10" defaultColWidth="8.83203125" defaultRowHeight="15"/>
  <cols>
    <col min="1" max="1" width="8.83203125" style="21"/>
    <col min="3" max="3" width="34.33203125" customWidth="1"/>
    <col min="4" max="4" width="10.6640625" customWidth="1"/>
    <col min="7" max="7" width="50.33203125" customWidth="1"/>
    <col min="8" max="8" width="11.83203125" customWidth="1"/>
    <col min="9" max="9" width="12" customWidth="1"/>
    <col min="10" max="10" width="13.33203125" customWidth="1"/>
    <col min="11" max="11" width="12.33203125" customWidth="1"/>
    <col min="12" max="12" width="11.83203125" customWidth="1"/>
    <col min="13" max="13" width="10.1640625" customWidth="1"/>
    <col min="14" max="14" width="10.33203125" customWidth="1"/>
    <col min="15" max="15" width="11.83203125" customWidth="1"/>
  </cols>
  <sheetData>
    <row r="2" spans="1:12">
      <c r="C2" s="15" t="s">
        <v>213</v>
      </c>
    </row>
    <row r="3" spans="1:12">
      <c r="A3" s="6" t="s">
        <v>214</v>
      </c>
    </row>
    <row r="4" spans="1:12" ht="19">
      <c r="H4" s="544" t="s">
        <v>354</v>
      </c>
      <c r="I4" s="544"/>
    </row>
    <row r="6" spans="1:12">
      <c r="C6" s="38" t="s">
        <v>6</v>
      </c>
      <c r="D6" s="190">
        <f>'Fleet Data Sheet'!D6</f>
        <v>0</v>
      </c>
      <c r="G6" s="570" t="s">
        <v>29</v>
      </c>
      <c r="H6" s="570"/>
      <c r="I6" s="570"/>
      <c r="J6" s="570"/>
      <c r="K6" s="570"/>
      <c r="L6" s="570"/>
    </row>
    <row r="7" spans="1:12">
      <c r="C7" s="38" t="s">
        <v>27</v>
      </c>
      <c r="D7" s="13">
        <f>'Fleet Data Sheet'!D8</f>
        <v>0</v>
      </c>
      <c r="G7" s="257" t="s">
        <v>9</v>
      </c>
      <c r="H7" s="257" t="s">
        <v>0</v>
      </c>
      <c r="I7" s="257" t="s">
        <v>1</v>
      </c>
      <c r="J7" s="257" t="s">
        <v>2</v>
      </c>
      <c r="K7" s="257" t="s">
        <v>3</v>
      </c>
      <c r="L7" s="257" t="s">
        <v>4</v>
      </c>
    </row>
    <row r="8" spans="1:12">
      <c r="C8" s="38" t="s">
        <v>28</v>
      </c>
      <c r="D8" s="13">
        <f>'Fleet Data Sheet'!D13</f>
        <v>0</v>
      </c>
      <c r="G8" s="258" t="s">
        <v>301</v>
      </c>
      <c r="H8" s="259">
        <f>$D$9</f>
        <v>0</v>
      </c>
      <c r="I8" s="259">
        <f t="shared" ref="I8:L8" si="0">$D$9</f>
        <v>0</v>
      </c>
      <c r="J8" s="259">
        <f t="shared" si="0"/>
        <v>0</v>
      </c>
      <c r="K8" s="259">
        <f t="shared" si="0"/>
        <v>0</v>
      </c>
      <c r="L8" s="259">
        <f t="shared" si="0"/>
        <v>0</v>
      </c>
    </row>
    <row r="9" spans="1:12" s="21" customFormat="1">
      <c r="C9" s="268" t="s">
        <v>301</v>
      </c>
      <c r="D9" s="13">
        <f>D6*D14*D15</f>
        <v>0</v>
      </c>
      <c r="G9" s="260" t="s">
        <v>306</v>
      </c>
      <c r="H9" s="261">
        <f>SUM(H8:H8)</f>
        <v>0</v>
      </c>
      <c r="I9" s="261">
        <f>H9+SUM(I8:I8)</f>
        <v>0</v>
      </c>
      <c r="J9" s="261">
        <f>I9+SUM(J8:J8)</f>
        <v>0</v>
      </c>
      <c r="K9" s="261">
        <f>J9+SUM(K8:K8)</f>
        <v>0</v>
      </c>
      <c r="L9" s="261">
        <f>K9+SUM(L8:L8)</f>
        <v>0</v>
      </c>
    </row>
    <row r="10" spans="1:12">
      <c r="G10" s="263"/>
      <c r="H10" s="264"/>
      <c r="I10" s="264"/>
      <c r="J10" s="264"/>
      <c r="K10" s="264"/>
      <c r="L10" s="264"/>
    </row>
    <row r="11" spans="1:12" s="21" customFormat="1">
      <c r="C11" s="11"/>
      <c r="D11" s="39"/>
      <c r="E11" s="11"/>
      <c r="G11" s="11"/>
      <c r="H11" s="35"/>
      <c r="I11" s="35"/>
      <c r="J11" s="35"/>
      <c r="K11" s="35"/>
      <c r="L11" s="35"/>
    </row>
    <row r="12" spans="1:12">
      <c r="C12" s="11"/>
      <c r="D12" s="35"/>
      <c r="E12" s="11"/>
    </row>
    <row r="13" spans="1:12">
      <c r="C13" s="265"/>
      <c r="D13" s="35"/>
      <c r="E13" s="11"/>
      <c r="G13" s="571" t="s">
        <v>316</v>
      </c>
      <c r="H13" s="571"/>
      <c r="I13" s="571"/>
      <c r="J13" s="571"/>
      <c r="K13" s="571"/>
      <c r="L13" s="571"/>
    </row>
    <row r="14" spans="1:12">
      <c r="C14" s="266" t="s">
        <v>302</v>
      </c>
      <c r="D14" s="267">
        <v>3000</v>
      </c>
      <c r="G14" s="257" t="s">
        <v>9</v>
      </c>
      <c r="H14" s="257" t="s">
        <v>0</v>
      </c>
      <c r="I14" s="257" t="s">
        <v>1</v>
      </c>
      <c r="J14" s="257" t="s">
        <v>2</v>
      </c>
      <c r="K14" s="257" t="s">
        <v>3</v>
      </c>
      <c r="L14" s="257" t="s">
        <v>4</v>
      </c>
    </row>
    <row r="15" spans="1:12">
      <c r="C15" s="12" t="s">
        <v>304</v>
      </c>
      <c r="D15" s="43">
        <v>0.2</v>
      </c>
      <c r="E15" t="s">
        <v>303</v>
      </c>
      <c r="G15" s="258" t="s">
        <v>305</v>
      </c>
      <c r="H15" s="259">
        <f>$D$6*$D$16</f>
        <v>0</v>
      </c>
      <c r="I15" s="259">
        <f t="shared" ref="I15:L15" si="1">$D$6*$D$16</f>
        <v>0</v>
      </c>
      <c r="J15" s="259">
        <f t="shared" si="1"/>
        <v>0</v>
      </c>
      <c r="K15" s="259">
        <f t="shared" si="1"/>
        <v>0</v>
      </c>
      <c r="L15" s="259">
        <f t="shared" si="1"/>
        <v>0</v>
      </c>
    </row>
    <row r="16" spans="1:12">
      <c r="C16" s="12" t="s">
        <v>318</v>
      </c>
      <c r="D16" s="13">
        <v>400</v>
      </c>
      <c r="G16" s="260" t="s">
        <v>317</v>
      </c>
      <c r="H16" s="261">
        <f>SUM(H15:H15)</f>
        <v>0</v>
      </c>
      <c r="I16" s="261">
        <f>H16+SUM(I15:I15)</f>
        <v>0</v>
      </c>
      <c r="J16" s="261">
        <f>I16+SUM(J15:J15)</f>
        <v>0</v>
      </c>
      <c r="K16" s="261">
        <f>J16+SUM(K15:K15)</f>
        <v>0</v>
      </c>
      <c r="L16" s="261">
        <f>K16+SUM(L15:L15)</f>
        <v>0</v>
      </c>
    </row>
    <row r="18" spans="7:13">
      <c r="G18" s="16" t="s">
        <v>314</v>
      </c>
      <c r="H18" s="24">
        <f>L9-L16</f>
        <v>0</v>
      </c>
    </row>
    <row r="19" spans="7:13">
      <c r="G19" s="16" t="s">
        <v>315</v>
      </c>
      <c r="H19" s="25" t="e">
        <f>H18/L9</f>
        <v>#DIV/0!</v>
      </c>
    </row>
    <row r="21" spans="7:13" s="21" customFormat="1">
      <c r="H21" s="14" t="s">
        <v>0</v>
      </c>
      <c r="I21" s="14" t="s">
        <v>1</v>
      </c>
      <c r="J21" s="14" t="s">
        <v>2</v>
      </c>
      <c r="K21" s="14" t="s">
        <v>3</v>
      </c>
      <c r="L21" s="14" t="s">
        <v>4</v>
      </c>
    </row>
    <row r="22" spans="7:13">
      <c r="G22" s="17" t="s">
        <v>301</v>
      </c>
      <c r="H22" s="22">
        <f>H9</f>
        <v>0</v>
      </c>
      <c r="I22" s="22">
        <f>I9</f>
        <v>0</v>
      </c>
      <c r="J22" s="22">
        <f>J9</f>
        <v>0</v>
      </c>
      <c r="K22" s="22">
        <f>K9</f>
        <v>0</v>
      </c>
      <c r="L22" s="22">
        <f>L9</f>
        <v>0</v>
      </c>
    </row>
    <row r="23" spans="7:13">
      <c r="G23" s="306" t="s">
        <v>305</v>
      </c>
      <c r="H23" s="22">
        <f>H16</f>
        <v>0</v>
      </c>
      <c r="I23" s="22">
        <f>I16</f>
        <v>0</v>
      </c>
      <c r="J23" s="22">
        <f>J16</f>
        <v>0</v>
      </c>
      <c r="K23" s="22">
        <f>K16</f>
        <v>0</v>
      </c>
      <c r="L23" s="22">
        <f>L16</f>
        <v>0</v>
      </c>
    </row>
    <row r="25" spans="7:13">
      <c r="G25" s="9"/>
      <c r="H25" s="9"/>
      <c r="I25" s="9"/>
      <c r="J25" s="9"/>
      <c r="K25" s="9"/>
      <c r="L25" s="9"/>
    </row>
    <row r="26" spans="7:13" ht="19">
      <c r="H26" s="544" t="s">
        <v>353</v>
      </c>
      <c r="I26" s="544"/>
    </row>
    <row r="28" spans="7:13">
      <c r="G28" s="570" t="s">
        <v>29</v>
      </c>
      <c r="H28" s="570"/>
      <c r="I28" s="570"/>
      <c r="J28" s="570"/>
      <c r="K28" s="570"/>
      <c r="L28" s="570"/>
      <c r="M28" s="570"/>
    </row>
    <row r="29" spans="7:13" s="21" customFormat="1">
      <c r="G29" s="257" t="s">
        <v>9</v>
      </c>
      <c r="H29" s="257" t="s">
        <v>0</v>
      </c>
      <c r="I29" s="257" t="s">
        <v>1</v>
      </c>
      <c r="J29" s="257" t="s">
        <v>2</v>
      </c>
      <c r="K29" s="257" t="s">
        <v>3</v>
      </c>
      <c r="L29" s="257" t="s">
        <v>4</v>
      </c>
      <c r="M29" s="257" t="s">
        <v>350</v>
      </c>
    </row>
    <row r="30" spans="7:13">
      <c r="G30" s="258" t="s">
        <v>301</v>
      </c>
      <c r="H30" s="22">
        <f>$D$9</f>
        <v>0</v>
      </c>
      <c r="I30" s="22">
        <f t="shared" ref="I30:M30" si="2">$D$9</f>
        <v>0</v>
      </c>
      <c r="J30" s="22">
        <f t="shared" si="2"/>
        <v>0</v>
      </c>
      <c r="K30" s="22">
        <f t="shared" si="2"/>
        <v>0</v>
      </c>
      <c r="L30" s="22">
        <f t="shared" si="2"/>
        <v>0</v>
      </c>
      <c r="M30" s="22">
        <f t="shared" si="2"/>
        <v>0</v>
      </c>
    </row>
    <row r="31" spans="7:13">
      <c r="G31" s="260" t="s">
        <v>306</v>
      </c>
      <c r="H31" s="23">
        <f>SUM(H8:H8)</f>
        <v>0</v>
      </c>
      <c r="I31" s="23">
        <f>H31+I30</f>
        <v>0</v>
      </c>
      <c r="J31" s="23">
        <f t="shared" ref="J31:M31" si="3">I31+J30</f>
        <v>0</v>
      </c>
      <c r="K31" s="23">
        <f t="shared" si="3"/>
        <v>0</v>
      </c>
      <c r="L31" s="23">
        <f t="shared" si="3"/>
        <v>0</v>
      </c>
      <c r="M31" s="23">
        <f t="shared" si="3"/>
        <v>0</v>
      </c>
    </row>
    <row r="33" spans="7:14">
      <c r="G33" s="571" t="s">
        <v>316</v>
      </c>
      <c r="H33" s="571"/>
      <c r="I33" s="571"/>
      <c r="J33" s="571"/>
      <c r="K33" s="571"/>
      <c r="L33" s="571"/>
      <c r="M33" s="571"/>
    </row>
    <row r="34" spans="7:14">
      <c r="G34" s="257" t="s">
        <v>9</v>
      </c>
      <c r="H34" s="257" t="s">
        <v>0</v>
      </c>
      <c r="I34" s="257" t="s">
        <v>1</v>
      </c>
      <c r="J34" s="257" t="s">
        <v>2</v>
      </c>
      <c r="K34" s="257" t="s">
        <v>3</v>
      </c>
      <c r="L34" s="257" t="s">
        <v>4</v>
      </c>
      <c r="M34" s="257" t="s">
        <v>350</v>
      </c>
    </row>
    <row r="35" spans="7:14">
      <c r="G35" s="258" t="s">
        <v>305</v>
      </c>
      <c r="H35" s="22">
        <f>$D$6*$D$16</f>
        <v>0</v>
      </c>
      <c r="I35" s="22">
        <f t="shared" ref="I35:M35" si="4">$D$6*$D$16</f>
        <v>0</v>
      </c>
      <c r="J35" s="22">
        <f t="shared" si="4"/>
        <v>0</v>
      </c>
      <c r="K35" s="22">
        <f t="shared" si="4"/>
        <v>0</v>
      </c>
      <c r="L35" s="22">
        <f t="shared" si="4"/>
        <v>0</v>
      </c>
      <c r="M35" s="22">
        <f t="shared" si="4"/>
        <v>0</v>
      </c>
    </row>
    <row r="36" spans="7:14">
      <c r="G36" s="260" t="s">
        <v>317</v>
      </c>
      <c r="H36" s="23">
        <f>H35</f>
        <v>0</v>
      </c>
      <c r="I36" s="23">
        <f>H36+I35</f>
        <v>0</v>
      </c>
      <c r="J36" s="23">
        <f t="shared" ref="J36:M36" si="5">I36+J35</f>
        <v>0</v>
      </c>
      <c r="K36" s="23">
        <f t="shared" si="5"/>
        <v>0</v>
      </c>
      <c r="L36" s="23">
        <f t="shared" si="5"/>
        <v>0</v>
      </c>
      <c r="M36" s="23">
        <f t="shared" si="5"/>
        <v>0</v>
      </c>
    </row>
    <row r="38" spans="7:14">
      <c r="G38" s="16" t="s">
        <v>314</v>
      </c>
      <c r="H38" s="24">
        <f>M31-M36</f>
        <v>0</v>
      </c>
    </row>
    <row r="39" spans="7:14">
      <c r="G39" s="16" t="s">
        <v>315</v>
      </c>
      <c r="H39" s="25" t="e">
        <f>H38/M31</f>
        <v>#DIV/0!</v>
      </c>
    </row>
    <row r="40" spans="7:14" s="21" customFormat="1">
      <c r="G40" s="30"/>
      <c r="H40" s="31"/>
    </row>
    <row r="41" spans="7:14" s="21" customFormat="1">
      <c r="G41" s="30"/>
      <c r="H41" s="257" t="s">
        <v>0</v>
      </c>
      <c r="I41" s="257" t="s">
        <v>1</v>
      </c>
      <c r="J41" s="257" t="s">
        <v>2</v>
      </c>
      <c r="K41" s="257" t="s">
        <v>3</v>
      </c>
      <c r="L41" s="257" t="s">
        <v>4</v>
      </c>
      <c r="M41" s="257" t="s">
        <v>350</v>
      </c>
    </row>
    <row r="42" spans="7:14" s="21" customFormat="1">
      <c r="G42" s="17" t="s">
        <v>301</v>
      </c>
      <c r="H42" s="303">
        <f>H31</f>
        <v>0</v>
      </c>
      <c r="I42" s="303">
        <f t="shared" ref="I42:M42" si="6">I31</f>
        <v>0</v>
      </c>
      <c r="J42" s="303">
        <f t="shared" si="6"/>
        <v>0</v>
      </c>
      <c r="K42" s="303">
        <f t="shared" si="6"/>
        <v>0</v>
      </c>
      <c r="L42" s="303">
        <f t="shared" si="6"/>
        <v>0</v>
      </c>
      <c r="M42" s="303">
        <f t="shared" si="6"/>
        <v>0</v>
      </c>
    </row>
    <row r="43" spans="7:14" s="21" customFormat="1">
      <c r="G43" s="306" t="s">
        <v>305</v>
      </c>
      <c r="H43" s="303">
        <f>H36</f>
        <v>0</v>
      </c>
      <c r="I43" s="303">
        <f t="shared" ref="I43:M43" si="7">I36</f>
        <v>0</v>
      </c>
      <c r="J43" s="303">
        <f t="shared" si="7"/>
        <v>0</v>
      </c>
      <c r="K43" s="303">
        <f t="shared" si="7"/>
        <v>0</v>
      </c>
      <c r="L43" s="303">
        <f t="shared" si="7"/>
        <v>0</v>
      </c>
      <c r="M43" s="303">
        <f t="shared" si="7"/>
        <v>0</v>
      </c>
    </row>
    <row r="45" spans="7:14">
      <c r="G45" s="9"/>
      <c r="H45" s="9"/>
      <c r="I45" s="9"/>
      <c r="J45" s="9"/>
      <c r="K45" s="9"/>
      <c r="L45" s="9"/>
      <c r="M45" s="9"/>
    </row>
    <row r="46" spans="7:14" ht="19">
      <c r="H46" s="544" t="s">
        <v>355</v>
      </c>
      <c r="I46" s="544"/>
    </row>
    <row r="48" spans="7:14">
      <c r="G48" s="570" t="s">
        <v>29</v>
      </c>
      <c r="H48" s="570"/>
      <c r="I48" s="570"/>
      <c r="J48" s="570"/>
      <c r="K48" s="570"/>
      <c r="L48" s="570"/>
      <c r="M48" s="570"/>
      <c r="N48" s="570"/>
    </row>
    <row r="49" spans="7:14">
      <c r="G49" s="257" t="s">
        <v>9</v>
      </c>
      <c r="H49" s="257" t="s">
        <v>0</v>
      </c>
      <c r="I49" s="257" t="s">
        <v>1</v>
      </c>
      <c r="J49" s="257" t="s">
        <v>2</v>
      </c>
      <c r="K49" s="257" t="s">
        <v>3</v>
      </c>
      <c r="L49" s="257" t="s">
        <v>4</v>
      </c>
      <c r="M49" s="257" t="s">
        <v>350</v>
      </c>
      <c r="N49" s="257" t="s">
        <v>356</v>
      </c>
    </row>
    <row r="50" spans="7:14">
      <c r="G50" s="258" t="s">
        <v>301</v>
      </c>
      <c r="H50" s="22">
        <f>$D$9</f>
        <v>0</v>
      </c>
      <c r="I50" s="22">
        <f t="shared" ref="I50:N50" si="8">$D$9</f>
        <v>0</v>
      </c>
      <c r="J50" s="22">
        <f t="shared" si="8"/>
        <v>0</v>
      </c>
      <c r="K50" s="22">
        <f t="shared" si="8"/>
        <v>0</v>
      </c>
      <c r="L50" s="22">
        <f t="shared" si="8"/>
        <v>0</v>
      </c>
      <c r="M50" s="22">
        <f t="shared" si="8"/>
        <v>0</v>
      </c>
      <c r="N50" s="22">
        <f t="shared" si="8"/>
        <v>0</v>
      </c>
    </row>
    <row r="51" spans="7:14">
      <c r="G51" s="260" t="s">
        <v>306</v>
      </c>
      <c r="H51" s="23">
        <f>H50</f>
        <v>0</v>
      </c>
      <c r="I51" s="23">
        <f>H51+I50</f>
        <v>0</v>
      </c>
      <c r="J51" s="23">
        <f t="shared" ref="J51:N51" si="9">I51+J50</f>
        <v>0</v>
      </c>
      <c r="K51" s="23">
        <f t="shared" si="9"/>
        <v>0</v>
      </c>
      <c r="L51" s="23">
        <f t="shared" si="9"/>
        <v>0</v>
      </c>
      <c r="M51" s="23">
        <f t="shared" si="9"/>
        <v>0</v>
      </c>
      <c r="N51" s="23">
        <f t="shared" si="9"/>
        <v>0</v>
      </c>
    </row>
    <row r="53" spans="7:14">
      <c r="G53" s="571" t="s">
        <v>316</v>
      </c>
      <c r="H53" s="571"/>
      <c r="I53" s="571"/>
      <c r="J53" s="571"/>
      <c r="K53" s="571"/>
      <c r="L53" s="571"/>
      <c r="M53" s="571"/>
      <c r="N53" s="571"/>
    </row>
    <row r="54" spans="7:14">
      <c r="G54" s="257" t="s">
        <v>9</v>
      </c>
      <c r="H54" s="257" t="s">
        <v>0</v>
      </c>
      <c r="I54" s="257" t="s">
        <v>1</v>
      </c>
      <c r="J54" s="257" t="s">
        <v>2</v>
      </c>
      <c r="K54" s="257" t="s">
        <v>3</v>
      </c>
      <c r="L54" s="257" t="s">
        <v>4</v>
      </c>
      <c r="M54" s="257" t="s">
        <v>350</v>
      </c>
      <c r="N54" s="257" t="s">
        <v>356</v>
      </c>
    </row>
    <row r="55" spans="7:14">
      <c r="G55" s="258" t="s">
        <v>305</v>
      </c>
      <c r="H55" s="22">
        <f>$D$6*$D$16</f>
        <v>0</v>
      </c>
      <c r="I55" s="22">
        <f t="shared" ref="I55:N55" si="10">$D$6*$D$16</f>
        <v>0</v>
      </c>
      <c r="J55" s="22">
        <f t="shared" si="10"/>
        <v>0</v>
      </c>
      <c r="K55" s="22">
        <f t="shared" si="10"/>
        <v>0</v>
      </c>
      <c r="L55" s="22">
        <f t="shared" si="10"/>
        <v>0</v>
      </c>
      <c r="M55" s="22">
        <f t="shared" si="10"/>
        <v>0</v>
      </c>
      <c r="N55" s="22">
        <f t="shared" si="10"/>
        <v>0</v>
      </c>
    </row>
    <row r="56" spans="7:14">
      <c r="G56" s="260" t="s">
        <v>317</v>
      </c>
      <c r="H56" s="23">
        <f>H55</f>
        <v>0</v>
      </c>
      <c r="I56" s="23">
        <f>H56+I55</f>
        <v>0</v>
      </c>
      <c r="J56" s="23">
        <f t="shared" ref="J56:N56" si="11">I56+J55</f>
        <v>0</v>
      </c>
      <c r="K56" s="23">
        <f t="shared" si="11"/>
        <v>0</v>
      </c>
      <c r="L56" s="23">
        <f t="shared" si="11"/>
        <v>0</v>
      </c>
      <c r="M56" s="23">
        <f t="shared" si="11"/>
        <v>0</v>
      </c>
      <c r="N56" s="23">
        <f t="shared" si="11"/>
        <v>0</v>
      </c>
    </row>
    <row r="58" spans="7:14">
      <c r="G58" s="16" t="s">
        <v>314</v>
      </c>
      <c r="H58" s="24">
        <f>N51-N56</f>
        <v>0</v>
      </c>
    </row>
    <row r="59" spans="7:14">
      <c r="G59" s="16" t="s">
        <v>315</v>
      </c>
      <c r="H59" s="25" t="e">
        <f>H58/N51</f>
        <v>#DIV/0!</v>
      </c>
    </row>
    <row r="60" spans="7:14" s="21" customFormat="1">
      <c r="G60" s="30"/>
      <c r="H60" s="31"/>
    </row>
    <row r="61" spans="7:14" s="21" customFormat="1">
      <c r="G61" s="30"/>
      <c r="H61" s="257" t="s">
        <v>0</v>
      </c>
      <c r="I61" s="257" t="s">
        <v>1</v>
      </c>
      <c r="J61" s="257" t="s">
        <v>2</v>
      </c>
      <c r="K61" s="257" t="s">
        <v>3</v>
      </c>
      <c r="L61" s="257" t="s">
        <v>4</v>
      </c>
      <c r="M61" s="257" t="s">
        <v>350</v>
      </c>
      <c r="N61" s="257" t="s">
        <v>356</v>
      </c>
    </row>
    <row r="62" spans="7:14" s="21" customFormat="1">
      <c r="G62" s="17" t="s">
        <v>301</v>
      </c>
      <c r="H62" s="303">
        <f>H51</f>
        <v>0</v>
      </c>
      <c r="I62" s="303">
        <f t="shared" ref="I62:N62" si="12">I51</f>
        <v>0</v>
      </c>
      <c r="J62" s="303">
        <f t="shared" si="12"/>
        <v>0</v>
      </c>
      <c r="K62" s="303">
        <f t="shared" si="12"/>
        <v>0</v>
      </c>
      <c r="L62" s="303">
        <f t="shared" si="12"/>
        <v>0</v>
      </c>
      <c r="M62" s="303">
        <f t="shared" si="12"/>
        <v>0</v>
      </c>
      <c r="N62" s="303">
        <f t="shared" si="12"/>
        <v>0</v>
      </c>
    </row>
    <row r="63" spans="7:14" s="21" customFormat="1">
      <c r="G63" s="306" t="s">
        <v>305</v>
      </c>
      <c r="H63" s="303">
        <f>H56</f>
        <v>0</v>
      </c>
      <c r="I63" s="303">
        <f t="shared" ref="I63:N63" si="13">I56</f>
        <v>0</v>
      </c>
      <c r="J63" s="303">
        <f t="shared" si="13"/>
        <v>0</v>
      </c>
      <c r="K63" s="303">
        <f t="shared" si="13"/>
        <v>0</v>
      </c>
      <c r="L63" s="303">
        <f t="shared" si="13"/>
        <v>0</v>
      </c>
      <c r="M63" s="303">
        <f t="shared" si="13"/>
        <v>0</v>
      </c>
      <c r="N63" s="303">
        <f t="shared" si="13"/>
        <v>0</v>
      </c>
    </row>
    <row r="65" spans="7:15">
      <c r="G65" s="9"/>
      <c r="H65" s="9"/>
      <c r="I65" s="9"/>
      <c r="J65" s="9"/>
      <c r="K65" s="9"/>
      <c r="L65" s="9"/>
      <c r="M65" s="9"/>
      <c r="N65" s="9"/>
    </row>
    <row r="66" spans="7:15" ht="19">
      <c r="H66" s="544" t="s">
        <v>357</v>
      </c>
      <c r="I66" s="544"/>
    </row>
    <row r="68" spans="7:15">
      <c r="G68" s="570" t="s">
        <v>29</v>
      </c>
      <c r="H68" s="570"/>
      <c r="I68" s="570"/>
      <c r="J68" s="570"/>
      <c r="K68" s="570"/>
      <c r="L68" s="570"/>
      <c r="M68" s="570"/>
      <c r="N68" s="570"/>
      <c r="O68" s="570"/>
    </row>
    <row r="69" spans="7:15">
      <c r="G69" s="257" t="s">
        <v>9</v>
      </c>
      <c r="H69" s="257" t="s">
        <v>0</v>
      </c>
      <c r="I69" s="257" t="s">
        <v>1</v>
      </c>
      <c r="J69" s="257" t="s">
        <v>2</v>
      </c>
      <c r="K69" s="257" t="s">
        <v>3</v>
      </c>
      <c r="L69" s="257" t="s">
        <v>4</v>
      </c>
      <c r="M69" s="257" t="s">
        <v>350</v>
      </c>
      <c r="N69" s="257" t="s">
        <v>356</v>
      </c>
      <c r="O69" s="257" t="s">
        <v>358</v>
      </c>
    </row>
    <row r="70" spans="7:15">
      <c r="G70" s="258" t="s">
        <v>301</v>
      </c>
      <c r="H70" s="22">
        <f>$D$9</f>
        <v>0</v>
      </c>
      <c r="I70" s="22">
        <f t="shared" ref="I70:O70" si="14">$D$9</f>
        <v>0</v>
      </c>
      <c r="J70" s="22">
        <f t="shared" si="14"/>
        <v>0</v>
      </c>
      <c r="K70" s="22">
        <f t="shared" si="14"/>
        <v>0</v>
      </c>
      <c r="L70" s="22">
        <f t="shared" si="14"/>
        <v>0</v>
      </c>
      <c r="M70" s="22">
        <f t="shared" si="14"/>
        <v>0</v>
      </c>
      <c r="N70" s="22">
        <f t="shared" si="14"/>
        <v>0</v>
      </c>
      <c r="O70" s="22">
        <f t="shared" si="14"/>
        <v>0</v>
      </c>
    </row>
    <row r="71" spans="7:15">
      <c r="G71" s="260" t="s">
        <v>306</v>
      </c>
      <c r="H71" s="23">
        <f>H70</f>
        <v>0</v>
      </c>
      <c r="I71" s="23">
        <f>H71+I70</f>
        <v>0</v>
      </c>
      <c r="J71" s="23">
        <f t="shared" ref="J71:O71" si="15">I71+J70</f>
        <v>0</v>
      </c>
      <c r="K71" s="23">
        <f t="shared" si="15"/>
        <v>0</v>
      </c>
      <c r="L71" s="23">
        <f t="shared" si="15"/>
        <v>0</v>
      </c>
      <c r="M71" s="23">
        <f t="shared" si="15"/>
        <v>0</v>
      </c>
      <c r="N71" s="23">
        <f t="shared" si="15"/>
        <v>0</v>
      </c>
      <c r="O71" s="23">
        <f t="shared" si="15"/>
        <v>0</v>
      </c>
    </row>
    <row r="73" spans="7:15">
      <c r="G73" s="571" t="s">
        <v>316</v>
      </c>
      <c r="H73" s="571"/>
      <c r="I73" s="571"/>
      <c r="J73" s="571"/>
      <c r="K73" s="571"/>
      <c r="L73" s="571"/>
      <c r="M73" s="571"/>
      <c r="N73" s="571"/>
      <c r="O73" s="571"/>
    </row>
    <row r="74" spans="7:15">
      <c r="G74" s="257" t="s">
        <v>9</v>
      </c>
      <c r="H74" s="257" t="s">
        <v>0</v>
      </c>
      <c r="I74" s="257" t="s">
        <v>1</v>
      </c>
      <c r="J74" s="257" t="s">
        <v>2</v>
      </c>
      <c r="K74" s="257" t="s">
        <v>3</v>
      </c>
      <c r="L74" s="257" t="s">
        <v>4</v>
      </c>
      <c r="M74" s="257" t="s">
        <v>350</v>
      </c>
      <c r="N74" s="257" t="s">
        <v>356</v>
      </c>
      <c r="O74" s="257" t="s">
        <v>358</v>
      </c>
    </row>
    <row r="75" spans="7:15">
      <c r="G75" s="258" t="s">
        <v>305</v>
      </c>
      <c r="H75" s="22">
        <f>$D$6*$D$16</f>
        <v>0</v>
      </c>
      <c r="I75" s="22">
        <f t="shared" ref="I75:O75" si="16">$D$6*$D$16</f>
        <v>0</v>
      </c>
      <c r="J75" s="22">
        <f t="shared" si="16"/>
        <v>0</v>
      </c>
      <c r="K75" s="22">
        <f t="shared" si="16"/>
        <v>0</v>
      </c>
      <c r="L75" s="22">
        <f t="shared" si="16"/>
        <v>0</v>
      </c>
      <c r="M75" s="22">
        <f t="shared" si="16"/>
        <v>0</v>
      </c>
      <c r="N75" s="22">
        <f t="shared" si="16"/>
        <v>0</v>
      </c>
      <c r="O75" s="22">
        <f t="shared" si="16"/>
        <v>0</v>
      </c>
    </row>
    <row r="76" spans="7:15">
      <c r="G76" s="260" t="s">
        <v>317</v>
      </c>
      <c r="H76" s="23">
        <f>H75</f>
        <v>0</v>
      </c>
      <c r="I76" s="23">
        <f>H76+I75</f>
        <v>0</v>
      </c>
      <c r="J76" s="23">
        <f t="shared" ref="J76:O76" si="17">I76+J75</f>
        <v>0</v>
      </c>
      <c r="K76" s="23">
        <f t="shared" si="17"/>
        <v>0</v>
      </c>
      <c r="L76" s="23">
        <f t="shared" si="17"/>
        <v>0</v>
      </c>
      <c r="M76" s="23">
        <f t="shared" si="17"/>
        <v>0</v>
      </c>
      <c r="N76" s="23">
        <f t="shared" si="17"/>
        <v>0</v>
      </c>
      <c r="O76" s="23">
        <f t="shared" si="17"/>
        <v>0</v>
      </c>
    </row>
    <row r="78" spans="7:15">
      <c r="G78" s="16" t="s">
        <v>314</v>
      </c>
      <c r="H78" s="24">
        <f>O71-O76</f>
        <v>0</v>
      </c>
    </row>
    <row r="79" spans="7:15">
      <c r="G79" s="16" t="s">
        <v>315</v>
      </c>
      <c r="H79" s="25" t="e">
        <f>H78/O71</f>
        <v>#DIV/0!</v>
      </c>
    </row>
    <row r="81" spans="4:15">
      <c r="H81" s="257" t="s">
        <v>0</v>
      </c>
      <c r="I81" s="257" t="s">
        <v>1</v>
      </c>
      <c r="J81" s="257" t="s">
        <v>2</v>
      </c>
      <c r="K81" s="257" t="s">
        <v>3</v>
      </c>
      <c r="L81" s="257" t="s">
        <v>4</v>
      </c>
      <c r="M81" s="257" t="s">
        <v>350</v>
      </c>
      <c r="N81" s="257" t="s">
        <v>356</v>
      </c>
      <c r="O81" s="257" t="s">
        <v>358</v>
      </c>
    </row>
    <row r="82" spans="4:15">
      <c r="G82" s="17" t="s">
        <v>301</v>
      </c>
      <c r="H82" s="22">
        <f>H71</f>
        <v>0</v>
      </c>
      <c r="I82" s="22">
        <f t="shared" ref="I82:O82" si="18">I71</f>
        <v>0</v>
      </c>
      <c r="J82" s="22">
        <f t="shared" si="18"/>
        <v>0</v>
      </c>
      <c r="K82" s="22">
        <f t="shared" si="18"/>
        <v>0</v>
      </c>
      <c r="L82" s="22">
        <f t="shared" si="18"/>
        <v>0</v>
      </c>
      <c r="M82" s="22">
        <f t="shared" si="18"/>
        <v>0</v>
      </c>
      <c r="N82" s="22">
        <f t="shared" si="18"/>
        <v>0</v>
      </c>
      <c r="O82" s="22">
        <f t="shared" si="18"/>
        <v>0</v>
      </c>
    </row>
    <row r="83" spans="4:15">
      <c r="G83" s="306" t="s">
        <v>305</v>
      </c>
      <c r="H83" s="22">
        <f>H76</f>
        <v>0</v>
      </c>
      <c r="I83" s="22">
        <f t="shared" ref="I83:O83" si="19">I76</f>
        <v>0</v>
      </c>
      <c r="J83" s="22">
        <f t="shared" si="19"/>
        <v>0</v>
      </c>
      <c r="K83" s="22">
        <f t="shared" si="19"/>
        <v>0</v>
      </c>
      <c r="L83" s="22">
        <f t="shared" si="19"/>
        <v>0</v>
      </c>
      <c r="M83" s="22">
        <f t="shared" si="19"/>
        <v>0</v>
      </c>
      <c r="N83" s="22">
        <f t="shared" si="19"/>
        <v>0</v>
      </c>
      <c r="O83" s="22">
        <f t="shared" si="19"/>
        <v>0</v>
      </c>
    </row>
    <row r="85" spans="4:15">
      <c r="G85" s="9"/>
      <c r="H85" s="9"/>
      <c r="I85" s="9"/>
      <c r="J85" s="9"/>
      <c r="K85" s="9"/>
      <c r="L85" s="9"/>
      <c r="M85" s="9"/>
      <c r="N85" s="9"/>
      <c r="O85" s="9"/>
    </row>
    <row r="86" spans="4:15">
      <c r="H86" s="257" t="s">
        <v>0</v>
      </c>
      <c r="I86" s="257" t="s">
        <v>1</v>
      </c>
      <c r="J86" s="257" t="s">
        <v>2</v>
      </c>
      <c r="K86" s="257" t="s">
        <v>3</v>
      </c>
      <c r="L86" s="257" t="s">
        <v>4</v>
      </c>
      <c r="M86" s="257" t="str">
        <f>IF(M87="","","Year 6")</f>
        <v>Year 6</v>
      </c>
      <c r="N86" s="257" t="str">
        <f>IF(N87="","","Year 7")</f>
        <v>Year 7</v>
      </c>
      <c r="O86" s="257" t="str">
        <f>IF(O87="","","Year 8")</f>
        <v>Year 8</v>
      </c>
    </row>
    <row r="87" spans="4:15">
      <c r="D87" s="547" t="s">
        <v>378</v>
      </c>
      <c r="E87" s="547"/>
      <c r="F87" s="547"/>
      <c r="G87" s="17" t="s">
        <v>301</v>
      </c>
      <c r="H87" s="22" t="b">
        <f>IF(AND('Fleet Data Sheet'!$D$7=5),'Action 5 CALC'!H22,IF(AND('Fleet Data Sheet'!$D$7=6),'Action 5 CALC'!H42,IF(AND('Fleet Data Sheet'!$D$7=7),'Action 5 CALC'!H62,IF(AND('Fleet Data Sheet'!$D$7=8),'Action 5 CALC'!H82))))</f>
        <v>0</v>
      </c>
      <c r="I87" s="22" t="b">
        <f>IF(AND('Fleet Data Sheet'!$D$7=5),'Action 5 CALC'!I22,IF(AND('Fleet Data Sheet'!$D$7=6),'Action 5 CALC'!I42,IF(AND('Fleet Data Sheet'!$D$7=7),'Action 5 CALC'!I62,IF(AND('Fleet Data Sheet'!$D$7=8),'Action 5 CALC'!I82))))</f>
        <v>0</v>
      </c>
      <c r="J87" s="22" t="b">
        <f>IF(AND('Fleet Data Sheet'!$D$7=5),'Action 5 CALC'!J22,IF(AND('Fleet Data Sheet'!$D$7=6),'Action 5 CALC'!J42,IF(AND('Fleet Data Sheet'!$D$7=7),'Action 5 CALC'!J62,IF(AND('Fleet Data Sheet'!$D$7=8),'Action 5 CALC'!J82))))</f>
        <v>0</v>
      </c>
      <c r="K87" s="22" t="b">
        <f>IF(AND('Fleet Data Sheet'!$D$7=5),'Action 5 CALC'!K22,IF(AND('Fleet Data Sheet'!$D$7=6),'Action 5 CALC'!K42,IF(AND('Fleet Data Sheet'!$D$7=7),'Action 5 CALC'!K62,IF(AND('Fleet Data Sheet'!$D$7=8),'Action 5 CALC'!K82))))</f>
        <v>0</v>
      </c>
      <c r="L87" s="22" t="b">
        <f>IF(AND('Fleet Data Sheet'!$D$7=5),'Action 5 CALC'!L22,IF(AND('Fleet Data Sheet'!$D$7=6),'Action 5 CALC'!L42,IF(AND('Fleet Data Sheet'!$D$7=7),'Action 5 CALC'!L62,IF(AND('Fleet Data Sheet'!$D$7=8),'Action 5 CALC'!L82))))</f>
        <v>0</v>
      </c>
      <c r="M87" s="22" t="b">
        <f>IF(AND('Fleet Data Sheet'!$D$7=5),"",IF(AND('Fleet Data Sheet'!$D$7=6),'Action 5 CALC'!M42,IF(AND('Fleet Data Sheet'!$D$7=7),'Action 5 CALC'!M62,IF(AND('Fleet Data Sheet'!$D$7=8),'Action 5 CALC'!M82))))</f>
        <v>0</v>
      </c>
      <c r="N87" s="22" t="b">
        <f>IF(AND('Fleet Data Sheet'!$D$7=5),"",IF(AND('Fleet Data Sheet'!$D$7=6),"",IF(AND('Fleet Data Sheet'!$D$7=7),'Action 5 CALC'!N62,IF(AND('Fleet Data Sheet'!$D$7=8),'Action 5 CALC'!N82))))</f>
        <v>0</v>
      </c>
      <c r="O87" s="22" t="b">
        <f>IF(AND('Fleet Data Sheet'!$D$7=5),"",IF(AND('Fleet Data Sheet'!$D$7=6),"",IF(AND('Fleet Data Sheet'!$D$7=7),"",IF(AND('Fleet Data Sheet'!$D$7=8),'Action 5 CALC'!O82))))</f>
        <v>0</v>
      </c>
    </row>
    <row r="88" spans="4:15">
      <c r="D88" s="547"/>
      <c r="E88" s="547"/>
      <c r="F88" s="547"/>
      <c r="G88" s="306" t="s">
        <v>305</v>
      </c>
      <c r="H88" s="22" t="b">
        <f>IF(AND('Fleet Data Sheet'!$D$7=5),'Action 5 CALC'!H23,IF(AND('Fleet Data Sheet'!$D$7=6),'Action 5 CALC'!H43,IF(AND('Fleet Data Sheet'!$D$7=7),'Action 5 CALC'!H63,IF(AND('Fleet Data Sheet'!$D$7=8),'Action 5 CALC'!H83))))</f>
        <v>0</v>
      </c>
      <c r="I88" s="22" t="b">
        <f>IF(AND('Fleet Data Sheet'!$D$7=5),'Action 5 CALC'!I23,IF(AND('Fleet Data Sheet'!$D$7=6),'Action 5 CALC'!I43,IF(AND('Fleet Data Sheet'!$D$7=7),'Action 5 CALC'!I63,IF(AND('Fleet Data Sheet'!$D$7=8),'Action 5 CALC'!I83))))</f>
        <v>0</v>
      </c>
      <c r="J88" s="22" t="b">
        <f>IF(AND('Fleet Data Sheet'!$D$7=5),'Action 5 CALC'!J23,IF(AND('Fleet Data Sheet'!$D$7=6),'Action 5 CALC'!J43,IF(AND('Fleet Data Sheet'!$D$7=7),'Action 5 CALC'!J63,IF(AND('Fleet Data Sheet'!$D$7=8),'Action 5 CALC'!J83))))</f>
        <v>0</v>
      </c>
      <c r="K88" s="22" t="b">
        <f>IF(AND('Fleet Data Sheet'!$D$7=5),'Action 5 CALC'!K23,IF(AND('Fleet Data Sheet'!$D$7=6),'Action 5 CALC'!K43,IF(AND('Fleet Data Sheet'!$D$7=7),'Action 5 CALC'!K63,IF(AND('Fleet Data Sheet'!$D$7=8),'Action 5 CALC'!K83))))</f>
        <v>0</v>
      </c>
      <c r="L88" s="22" t="b">
        <f>IF(AND('Fleet Data Sheet'!$D$7=5),'Action 5 CALC'!L23,IF(AND('Fleet Data Sheet'!$D$7=6),'Action 5 CALC'!L43,IF(AND('Fleet Data Sheet'!$D$7=7),'Action 5 CALC'!L63,IF(AND('Fleet Data Sheet'!$D$7=8),'Action 5 CALC'!L83))))</f>
        <v>0</v>
      </c>
      <c r="M88" s="22" t="b">
        <f>IF(AND('Fleet Data Sheet'!$D$7=5),"",IF(AND('Fleet Data Sheet'!$D$7=6),'Action 5 CALC'!M43,IF(AND('Fleet Data Sheet'!$D$7=7),'Action 5 CALC'!M63,IF(AND('Fleet Data Sheet'!$D$7=8),'Action 5 CALC'!M83))))</f>
        <v>0</v>
      </c>
      <c r="N88" s="22" t="b">
        <f>IF(AND('Fleet Data Sheet'!$D$7=5),"",IF(AND('Fleet Data Sheet'!$D$7=6),"",IF(AND('Fleet Data Sheet'!$D$7=7),'Action 5 CALC'!N63,IF(AND('Fleet Data Sheet'!$D$7=8),'Action 5 CALC'!N83))))</f>
        <v>0</v>
      </c>
      <c r="O88" s="22" t="b">
        <f>IF(AND('Fleet Data Sheet'!$D$7=5),"",IF(AND('Fleet Data Sheet'!$D$7=6),"",IF(AND('Fleet Data Sheet'!$D$7=7),"",IF(AND('Fleet Data Sheet'!$D$7=8),'Action 5 CALC'!O83))))</f>
        <v>0</v>
      </c>
    </row>
  </sheetData>
  <mergeCells count="13">
    <mergeCell ref="D87:F88"/>
    <mergeCell ref="H66:I66"/>
    <mergeCell ref="G68:O68"/>
    <mergeCell ref="G73:O73"/>
    <mergeCell ref="G53:N53"/>
    <mergeCell ref="H4:I4"/>
    <mergeCell ref="H26:I26"/>
    <mergeCell ref="H46:I46"/>
    <mergeCell ref="G48:N48"/>
    <mergeCell ref="G6:L6"/>
    <mergeCell ref="G13:L13"/>
    <mergeCell ref="G28:M28"/>
    <mergeCell ref="G33:M33"/>
  </mergeCells>
  <conditionalFormatting sqref="M86">
    <cfRule type="expression" dxfId="11" priority="3">
      <formula>$M$86=""</formula>
    </cfRule>
  </conditionalFormatting>
  <conditionalFormatting sqref="N86">
    <cfRule type="expression" dxfId="10" priority="2">
      <formula>$N$86=""</formula>
    </cfRule>
  </conditionalFormatting>
  <conditionalFormatting sqref="O86">
    <cfRule type="expression" dxfId="9" priority="1">
      <formula>$O$86=""</formula>
    </cfRule>
  </conditionalFormatting>
  <hyperlinks>
    <hyperlink ref="A3" location="'5.VI'!A1" display="Action 5" xr:uid="{00000000-0004-0000-1500-000000000000}"/>
  </hyperlinks>
  <pageMargins left="0.7" right="0.7" top="0.75" bottom="0.75" header="0.3" footer="0.3"/>
  <pageSetup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2:R27"/>
  <sheetViews>
    <sheetView showGridLines="0" showRowColHeaders="0" zoomScale="115" zoomScaleNormal="115" zoomScalePageLayoutView="115" workbookViewId="0">
      <selection activeCell="K8" sqref="K8"/>
    </sheetView>
  </sheetViews>
  <sheetFormatPr baseColWidth="10" defaultColWidth="8.83203125" defaultRowHeight="15"/>
  <cols>
    <col min="1" max="1" width="10" style="114" customWidth="1"/>
    <col min="2" max="2" width="9.6640625" style="114" customWidth="1"/>
    <col min="3" max="9" width="8.83203125" style="114"/>
    <col min="10" max="10" width="4.6640625" style="114" customWidth="1"/>
    <col min="11" max="11" width="16.5" style="114" customWidth="1"/>
    <col min="12" max="12" width="8.83203125" style="114"/>
    <col min="13" max="13" width="20.5" style="114" customWidth="1"/>
    <col min="14" max="14" width="16.83203125" style="114" customWidth="1"/>
    <col min="15" max="15" width="8.83203125" style="114"/>
    <col min="16" max="16" width="19.83203125" style="114" customWidth="1"/>
    <col min="17" max="17" width="10.5" style="114" customWidth="1"/>
    <col min="18" max="16384" width="8.83203125" style="114"/>
  </cols>
  <sheetData>
    <row r="2" spans="1:18" ht="15" customHeight="1">
      <c r="A2" s="113"/>
      <c r="C2" s="528" t="s">
        <v>197</v>
      </c>
      <c r="D2" s="529"/>
      <c r="E2" s="529"/>
      <c r="F2" s="529"/>
      <c r="G2" s="529"/>
      <c r="H2" s="529"/>
      <c r="I2" s="529"/>
      <c r="J2" s="529"/>
      <c r="K2" s="529"/>
      <c r="L2" s="529"/>
      <c r="M2" s="529"/>
      <c r="N2" s="530"/>
      <c r="O2" s="124"/>
      <c r="P2" s="124"/>
      <c r="Q2" s="124"/>
      <c r="R2" s="124"/>
    </row>
    <row r="3" spans="1:18" ht="15" customHeight="1">
      <c r="A3" s="113"/>
      <c r="C3" s="531"/>
      <c r="D3" s="532"/>
      <c r="E3" s="532"/>
      <c r="F3" s="532"/>
      <c r="G3" s="532"/>
      <c r="H3" s="532"/>
      <c r="I3" s="532"/>
      <c r="J3" s="532"/>
      <c r="K3" s="532"/>
      <c r="L3" s="532"/>
      <c r="M3" s="532"/>
      <c r="N3" s="533"/>
      <c r="O3" s="124"/>
      <c r="P3" s="124"/>
      <c r="Q3" s="124"/>
      <c r="R3" s="124"/>
    </row>
    <row r="4" spans="1:18">
      <c r="A4" s="113"/>
    </row>
    <row r="5" spans="1:18" ht="15" customHeight="1">
      <c r="C5" s="572" t="s">
        <v>92</v>
      </c>
      <c r="D5" s="573"/>
      <c r="E5" s="573"/>
      <c r="F5" s="573"/>
      <c r="G5" s="573"/>
      <c r="H5" s="573"/>
      <c r="I5" s="573"/>
      <c r="J5" s="573"/>
      <c r="K5" s="140"/>
      <c r="M5" s="311" t="s">
        <v>6</v>
      </c>
      <c r="N5" s="62">
        <f>'Action 6 CALC'!D6</f>
        <v>0</v>
      </c>
      <c r="P5" s="116"/>
      <c r="Q5" s="117"/>
    </row>
    <row r="6" spans="1:18">
      <c r="C6" s="574"/>
      <c r="D6" s="575"/>
      <c r="E6" s="575"/>
      <c r="F6" s="575"/>
      <c r="G6" s="575"/>
      <c r="H6" s="575"/>
      <c r="I6" s="575"/>
      <c r="J6" s="576"/>
      <c r="K6" s="141"/>
      <c r="P6" s="116"/>
      <c r="Q6" s="119"/>
    </row>
    <row r="7" spans="1:18">
      <c r="C7" s="574"/>
      <c r="D7" s="575"/>
      <c r="E7" s="575"/>
      <c r="F7" s="575"/>
      <c r="G7" s="575"/>
      <c r="H7" s="575"/>
      <c r="I7" s="575"/>
      <c r="J7" s="576"/>
      <c r="K7" s="141"/>
      <c r="M7" s="311" t="s">
        <v>31</v>
      </c>
      <c r="N7" s="125" t="b">
        <f>IF(AND('Fleet Data Sheet'!D7=5),'Action 6 CALC'!G15,IF(AND('Fleet Data Sheet'!D7=6),'Action 6 CALC'!G34,IF(AND('Fleet Data Sheet'!D7=7),'Action 6 CALC'!G52,IF(AND('Fleet Data Sheet'!D7=8),'Action 6 CALC'!G70))))</f>
        <v>0</v>
      </c>
    </row>
    <row r="8" spans="1:18">
      <c r="C8" s="574"/>
      <c r="D8" s="575"/>
      <c r="E8" s="575"/>
      <c r="F8" s="575"/>
      <c r="G8" s="575"/>
      <c r="H8" s="575"/>
      <c r="I8" s="575"/>
      <c r="J8" s="576"/>
      <c r="K8" s="141"/>
      <c r="M8" s="311" t="s">
        <v>32</v>
      </c>
      <c r="N8" s="126" t="b">
        <f>IF(AND('Fleet Data Sheet'!D7=5),'Action 6 CALC'!G16,IF(AND('Fleet Data Sheet'!D7=6),'Action 6 CALC'!G35,IF(AND('Fleet Data Sheet'!D7=7),'Action 6 CALC'!G53,IF(AND('Fleet Data Sheet'!D7=8),'Action 6 CALC'!G71))))</f>
        <v>0</v>
      </c>
    </row>
    <row r="9" spans="1:18" ht="4.5" customHeight="1">
      <c r="C9" s="574"/>
      <c r="D9" s="575"/>
      <c r="E9" s="575"/>
      <c r="F9" s="575"/>
      <c r="G9" s="575"/>
      <c r="H9" s="575"/>
      <c r="I9" s="575"/>
      <c r="J9" s="576"/>
      <c r="K9" s="141"/>
    </row>
    <row r="10" spans="1:18" ht="15" customHeight="1">
      <c r="C10" s="574"/>
      <c r="D10" s="575"/>
      <c r="E10" s="575"/>
      <c r="F10" s="575"/>
      <c r="G10" s="575"/>
      <c r="H10" s="575"/>
      <c r="I10" s="575"/>
      <c r="J10" s="576"/>
      <c r="K10" s="141"/>
    </row>
    <row r="11" spans="1:18">
      <c r="C11" s="574"/>
      <c r="D11" s="575"/>
      <c r="E11" s="575"/>
      <c r="F11" s="575"/>
      <c r="G11" s="575"/>
      <c r="H11" s="575"/>
      <c r="I11" s="575"/>
      <c r="J11" s="576"/>
      <c r="K11" s="141"/>
    </row>
    <row r="12" spans="1:18">
      <c r="C12" s="574"/>
      <c r="D12" s="575"/>
      <c r="E12" s="575"/>
      <c r="F12" s="575"/>
      <c r="G12" s="575"/>
      <c r="H12" s="575"/>
      <c r="I12" s="575"/>
      <c r="J12" s="576"/>
      <c r="K12" s="141"/>
    </row>
    <row r="13" spans="1:18">
      <c r="C13" s="574"/>
      <c r="D13" s="575"/>
      <c r="E13" s="575"/>
      <c r="F13" s="575"/>
      <c r="G13" s="575"/>
      <c r="H13" s="575"/>
      <c r="I13" s="575"/>
      <c r="J13" s="576"/>
      <c r="K13" s="141"/>
    </row>
    <row r="14" spans="1:18">
      <c r="C14" s="574"/>
      <c r="D14" s="575"/>
      <c r="E14" s="575"/>
      <c r="F14" s="575"/>
      <c r="G14" s="575"/>
      <c r="H14" s="575"/>
      <c r="I14" s="575"/>
      <c r="J14" s="576"/>
      <c r="K14" s="141"/>
    </row>
    <row r="15" spans="1:18" ht="3" customHeight="1">
      <c r="C15" s="574"/>
      <c r="D15" s="575"/>
      <c r="E15" s="575"/>
      <c r="F15" s="575"/>
      <c r="G15" s="575"/>
      <c r="H15" s="575"/>
      <c r="I15" s="575"/>
      <c r="J15" s="576"/>
      <c r="K15" s="141"/>
    </row>
    <row r="16" spans="1:18">
      <c r="C16" s="574"/>
      <c r="D16" s="575"/>
      <c r="E16" s="575"/>
      <c r="F16" s="575"/>
      <c r="G16" s="575"/>
      <c r="H16" s="575"/>
      <c r="I16" s="575"/>
      <c r="J16" s="576"/>
      <c r="K16" s="141"/>
    </row>
    <row r="17" spans="3:14">
      <c r="C17" s="574"/>
      <c r="D17" s="575"/>
      <c r="E17" s="575"/>
      <c r="F17" s="575"/>
      <c r="G17" s="575"/>
      <c r="H17" s="575"/>
      <c r="I17" s="575"/>
      <c r="J17" s="576"/>
      <c r="K17" s="141"/>
    </row>
    <row r="18" spans="3:14" ht="3" customHeight="1">
      <c r="C18" s="574"/>
      <c r="D18" s="575"/>
      <c r="E18" s="575"/>
      <c r="F18" s="575"/>
      <c r="G18" s="575"/>
      <c r="H18" s="575"/>
      <c r="I18" s="575"/>
      <c r="J18" s="576"/>
      <c r="K18" s="141"/>
    </row>
    <row r="19" spans="3:14">
      <c r="C19" s="574"/>
      <c r="D19" s="575"/>
      <c r="E19" s="575"/>
      <c r="F19" s="575"/>
      <c r="G19" s="575"/>
      <c r="H19" s="575"/>
      <c r="I19" s="575"/>
      <c r="J19" s="576"/>
      <c r="K19" s="141"/>
    </row>
    <row r="20" spans="3:14" ht="4.5" hidden="1" customHeight="1">
      <c r="C20" s="574"/>
      <c r="D20" s="575"/>
      <c r="E20" s="575"/>
      <c r="F20" s="575"/>
      <c r="G20" s="575"/>
      <c r="H20" s="575"/>
      <c r="I20" s="575"/>
      <c r="J20" s="576"/>
      <c r="K20" s="141"/>
    </row>
    <row r="21" spans="3:14" ht="3" hidden="1" customHeight="1">
      <c r="C21" s="574"/>
      <c r="D21" s="575"/>
      <c r="E21" s="575"/>
      <c r="F21" s="575"/>
      <c r="G21" s="575"/>
      <c r="H21" s="575"/>
      <c r="I21" s="575"/>
      <c r="J21" s="576"/>
      <c r="K21" s="141"/>
    </row>
    <row r="22" spans="3:14" hidden="1">
      <c r="C22" s="574"/>
      <c r="D22" s="575"/>
      <c r="E22" s="575"/>
      <c r="F22" s="575"/>
      <c r="G22" s="575"/>
      <c r="H22" s="575"/>
      <c r="I22" s="575"/>
      <c r="J22" s="576"/>
      <c r="K22" s="141"/>
    </row>
    <row r="23" spans="3:14" ht="11.25" customHeight="1">
      <c r="C23" s="574"/>
      <c r="D23" s="575"/>
      <c r="E23" s="575"/>
      <c r="F23" s="575"/>
      <c r="G23" s="575"/>
      <c r="H23" s="575"/>
      <c r="I23" s="575"/>
      <c r="J23" s="575"/>
      <c r="K23" s="140"/>
    </row>
    <row r="24" spans="3:14" hidden="1">
      <c r="C24" s="574"/>
      <c r="D24" s="575"/>
      <c r="E24" s="575"/>
      <c r="F24" s="575"/>
      <c r="G24" s="575"/>
      <c r="H24" s="575"/>
      <c r="I24" s="575"/>
      <c r="J24" s="575"/>
      <c r="K24" s="142"/>
    </row>
    <row r="25" spans="3:14" ht="125.25" customHeight="1">
      <c r="C25" s="577"/>
      <c r="D25" s="578"/>
      <c r="E25" s="578"/>
      <c r="F25" s="578"/>
      <c r="G25" s="578"/>
      <c r="H25" s="578"/>
      <c r="I25" s="578"/>
      <c r="J25" s="579"/>
    </row>
    <row r="26" spans="3:14" ht="6" customHeight="1"/>
    <row r="27" spans="3:14" ht="30">
      <c r="H27" s="178" t="s">
        <v>241</v>
      </c>
      <c r="I27" s="178" t="s">
        <v>171</v>
      </c>
      <c r="J27" s="159" t="s">
        <v>98</v>
      </c>
      <c r="L27" s="113" t="s">
        <v>40</v>
      </c>
      <c r="M27" s="146" t="s">
        <v>182</v>
      </c>
      <c r="N27" s="113" t="s">
        <v>172</v>
      </c>
    </row>
  </sheetData>
  <mergeCells count="2">
    <mergeCell ref="C5:J25"/>
    <mergeCell ref="C2:N3"/>
  </mergeCells>
  <hyperlinks>
    <hyperlink ref="I27" location="'Priority Matrix'!A1" display="Priority matrix" xr:uid="{00000000-0004-0000-1600-000000000000}"/>
    <hyperlink ref="J27" location="FMF!A1" display="FMF" xr:uid="{00000000-0004-0000-1600-000001000000}"/>
    <hyperlink ref="L27" location="'Option 16 Calc'!A1" display="Calculations" xr:uid="{00000000-0004-0000-1600-000002000000}"/>
    <hyperlink ref="M27" location="'7.M&amp;R'!A1" display="Next action" xr:uid="{00000000-0004-0000-1600-000003000000}"/>
    <hyperlink ref="N27" location="'5.VI'!A1" display="Previous action" xr:uid="{00000000-0004-0000-1600-000004000000}"/>
    <hyperlink ref="H27" location="'Fleet Data Sheet'!A1" display="Fleet Data Sheet" xr:uid="{00000000-0004-0000-1600-000005000000}"/>
  </hyperlinks>
  <pageMargins left="0.7" right="0.7" top="0.75" bottom="0.75" header="0.3" footer="0.3"/>
  <pageSetup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2:N80"/>
  <sheetViews>
    <sheetView topLeftCell="A49" workbookViewId="0">
      <selection activeCell="O62" sqref="O62"/>
    </sheetView>
  </sheetViews>
  <sheetFormatPr baseColWidth="10" defaultColWidth="8.83203125" defaultRowHeight="15"/>
  <cols>
    <col min="1" max="1" width="9.1640625" customWidth="1"/>
    <col min="3" max="3" width="28.1640625" customWidth="1"/>
    <col min="6" max="6" width="26.6640625" customWidth="1"/>
    <col min="7" max="7" width="10.1640625" bestFit="1" customWidth="1"/>
    <col min="8" max="8" width="12.1640625" customWidth="1"/>
    <col min="9" max="9" width="14.83203125" customWidth="1"/>
    <col min="10" max="10" width="11.1640625" customWidth="1"/>
    <col min="11" max="11" width="11.83203125" customWidth="1"/>
    <col min="12" max="12" width="12.5" customWidth="1"/>
    <col min="13" max="13" width="13.1640625" customWidth="1"/>
    <col min="14" max="14" width="14.5" customWidth="1"/>
  </cols>
  <sheetData>
    <row r="2" spans="1:11">
      <c r="C2" s="15" t="s">
        <v>211</v>
      </c>
    </row>
    <row r="3" spans="1:11">
      <c r="A3" s="6" t="s">
        <v>212</v>
      </c>
    </row>
    <row r="4" spans="1:11" ht="19">
      <c r="G4" s="544" t="s">
        <v>354</v>
      </c>
      <c r="H4" s="544"/>
    </row>
    <row r="6" spans="1:11">
      <c r="C6" s="12" t="s">
        <v>6</v>
      </c>
      <c r="D6" s="189">
        <f>'Fleet Data Sheet'!D6</f>
        <v>0</v>
      </c>
      <c r="F6" s="535" t="s">
        <v>76</v>
      </c>
      <c r="G6" s="535"/>
      <c r="H6" s="535"/>
      <c r="I6" s="535"/>
      <c r="J6" s="535"/>
      <c r="K6" s="535"/>
    </row>
    <row r="7" spans="1:11">
      <c r="C7" s="12" t="s">
        <v>309</v>
      </c>
      <c r="D7" s="13">
        <f>'Fleet Data Sheet'!D10</f>
        <v>0</v>
      </c>
      <c r="F7" s="14" t="s">
        <v>9</v>
      </c>
      <c r="G7" s="14" t="s">
        <v>0</v>
      </c>
      <c r="H7" s="14" t="s">
        <v>1</v>
      </c>
      <c r="I7" s="14" t="s">
        <v>2</v>
      </c>
      <c r="J7" s="14" t="s">
        <v>3</v>
      </c>
      <c r="K7" s="14" t="s">
        <v>4</v>
      </c>
    </row>
    <row r="8" spans="1:11">
      <c r="F8" t="s">
        <v>8</v>
      </c>
      <c r="G8" s="22">
        <f>$D$6*$D$7</f>
        <v>0</v>
      </c>
      <c r="H8" s="22">
        <f>G8+($D$6*$D$7)</f>
        <v>0</v>
      </c>
      <c r="I8" s="22">
        <f>H8+($D$6*$D$7)</f>
        <v>0</v>
      </c>
      <c r="J8" s="22">
        <f>I8+($D$6*$D$7)</f>
        <v>0</v>
      </c>
      <c r="K8" s="22">
        <f>J8+($D$6*$D$7)</f>
        <v>0</v>
      </c>
    </row>
    <row r="10" spans="1:11">
      <c r="C10" s="12" t="s">
        <v>310</v>
      </c>
      <c r="D10" s="13">
        <f>('Fleet Data Sheet'!D10)-('Fleet Data Sheet'!D10*D11)</f>
        <v>0</v>
      </c>
      <c r="F10" s="545" t="s">
        <v>82</v>
      </c>
      <c r="G10" s="545"/>
      <c r="H10" s="545"/>
      <c r="I10" s="545"/>
      <c r="J10" s="545"/>
      <c r="K10" s="545"/>
    </row>
    <row r="11" spans="1:11">
      <c r="C11" s="244" t="s">
        <v>308</v>
      </c>
      <c r="D11" s="43">
        <v>0.1</v>
      </c>
      <c r="F11" s="14" t="s">
        <v>9</v>
      </c>
      <c r="G11" s="14" t="s">
        <v>0</v>
      </c>
      <c r="H11" s="14" t="s">
        <v>1</v>
      </c>
      <c r="I11" s="14" t="s">
        <v>2</v>
      </c>
      <c r="J11" s="14" t="s">
        <v>3</v>
      </c>
      <c r="K11" s="14" t="s">
        <v>4</v>
      </c>
    </row>
    <row r="12" spans="1:11">
      <c r="F12" t="s">
        <v>77</v>
      </c>
      <c r="G12" s="22">
        <f>$D$6*$D$10</f>
        <v>0</v>
      </c>
      <c r="H12" s="22">
        <f>G12+($D$6*$D$10)</f>
        <v>0</v>
      </c>
      <c r="I12" s="22">
        <f>H12+($D$6*$D$10)</f>
        <v>0</v>
      </c>
      <c r="J12" s="22">
        <f>I12+($D$6*$D$10)</f>
        <v>0</v>
      </c>
      <c r="K12" s="22">
        <f>J12+($D$6*$D$10)</f>
        <v>0</v>
      </c>
    </row>
    <row r="15" spans="1:11">
      <c r="F15" s="16" t="s">
        <v>31</v>
      </c>
      <c r="G15" s="24">
        <f>K8-K12</f>
        <v>0</v>
      </c>
    </row>
    <row r="16" spans="1:11">
      <c r="F16" s="16" t="s">
        <v>32</v>
      </c>
      <c r="G16" s="25" t="e">
        <f>G15/K8</f>
        <v>#DIV/0!</v>
      </c>
    </row>
    <row r="18" spans="6:12">
      <c r="G18" s="14" t="s">
        <v>0</v>
      </c>
      <c r="H18" s="14" t="s">
        <v>1</v>
      </c>
      <c r="I18" s="14" t="s">
        <v>2</v>
      </c>
      <c r="J18" s="14" t="s">
        <v>3</v>
      </c>
      <c r="K18" s="14" t="s">
        <v>4</v>
      </c>
    </row>
    <row r="19" spans="6:12">
      <c r="F19" s="42" t="s">
        <v>81</v>
      </c>
      <c r="G19" s="22">
        <f>G8</f>
        <v>0</v>
      </c>
      <c r="H19" s="22">
        <f>H8</f>
        <v>0</v>
      </c>
      <c r="I19" s="22">
        <f>I8</f>
        <v>0</v>
      </c>
      <c r="J19" s="22">
        <f>J8</f>
        <v>0</v>
      </c>
      <c r="K19" s="22">
        <f>K8</f>
        <v>0</v>
      </c>
    </row>
    <row r="20" spans="6:12">
      <c r="F20" s="307" t="s">
        <v>83</v>
      </c>
      <c r="G20" s="22">
        <f>G12</f>
        <v>0</v>
      </c>
      <c r="H20" s="22">
        <f>H12</f>
        <v>0</v>
      </c>
      <c r="I20" s="22">
        <f>I12</f>
        <v>0</v>
      </c>
      <c r="J20" s="22">
        <f>J12</f>
        <v>0</v>
      </c>
      <c r="K20" s="22">
        <f>K12</f>
        <v>0</v>
      </c>
    </row>
    <row r="22" spans="6:12">
      <c r="F22" s="9"/>
      <c r="G22" s="9"/>
      <c r="H22" s="9"/>
      <c r="I22" s="9"/>
      <c r="J22" s="9"/>
      <c r="K22" s="9"/>
    </row>
    <row r="23" spans="6:12" ht="19">
      <c r="G23" s="544" t="s">
        <v>353</v>
      </c>
      <c r="H23" s="544"/>
    </row>
    <row r="25" spans="6:12">
      <c r="F25" s="535" t="s">
        <v>76</v>
      </c>
      <c r="G25" s="535"/>
      <c r="H25" s="535"/>
      <c r="I25" s="535"/>
      <c r="J25" s="535"/>
      <c r="K25" s="535"/>
      <c r="L25" s="535"/>
    </row>
    <row r="26" spans="6:12">
      <c r="F26" s="14" t="s">
        <v>9</v>
      </c>
      <c r="G26" s="14" t="s">
        <v>0</v>
      </c>
      <c r="H26" s="14" t="s">
        <v>1</v>
      </c>
      <c r="I26" s="14" t="s">
        <v>2</v>
      </c>
      <c r="J26" s="14" t="s">
        <v>3</v>
      </c>
      <c r="K26" s="14" t="s">
        <v>4</v>
      </c>
      <c r="L26" s="14" t="s">
        <v>350</v>
      </c>
    </row>
    <row r="27" spans="6:12">
      <c r="F27" s="21" t="s">
        <v>8</v>
      </c>
      <c r="G27" s="22">
        <f>$D$6*$D$7</f>
        <v>0</v>
      </c>
      <c r="H27" s="22">
        <f>G27+($D$6*$D$7)</f>
        <v>0</v>
      </c>
      <c r="I27" s="22">
        <f t="shared" ref="I27:L27" si="0">H27+($D$6*$D$7)</f>
        <v>0</v>
      </c>
      <c r="J27" s="22">
        <f t="shared" si="0"/>
        <v>0</v>
      </c>
      <c r="K27" s="22">
        <f t="shared" si="0"/>
        <v>0</v>
      </c>
      <c r="L27" s="22">
        <f t="shared" si="0"/>
        <v>0</v>
      </c>
    </row>
    <row r="29" spans="6:12">
      <c r="F29" s="545" t="s">
        <v>82</v>
      </c>
      <c r="G29" s="545"/>
      <c r="H29" s="545"/>
      <c r="I29" s="545"/>
      <c r="J29" s="545"/>
      <c r="K29" s="545"/>
      <c r="L29" s="545"/>
    </row>
    <row r="30" spans="6:12">
      <c r="F30" s="14" t="s">
        <v>9</v>
      </c>
      <c r="G30" s="14" t="s">
        <v>0</v>
      </c>
      <c r="H30" s="14" t="s">
        <v>1</v>
      </c>
      <c r="I30" s="14" t="s">
        <v>2</v>
      </c>
      <c r="J30" s="14" t="s">
        <v>3</v>
      </c>
      <c r="K30" s="14" t="s">
        <v>4</v>
      </c>
      <c r="L30" s="14" t="s">
        <v>350</v>
      </c>
    </row>
    <row r="31" spans="6:12">
      <c r="F31" s="21" t="s">
        <v>77</v>
      </c>
      <c r="G31" s="22">
        <f>$D$6*$D$10</f>
        <v>0</v>
      </c>
      <c r="H31" s="22">
        <f>G31+($D$6*$D$10)</f>
        <v>0</v>
      </c>
      <c r="I31" s="22">
        <f t="shared" ref="I31:L31" si="1">H31+($D$6*$D$10)</f>
        <v>0</v>
      </c>
      <c r="J31" s="22">
        <f t="shared" si="1"/>
        <v>0</v>
      </c>
      <c r="K31" s="22">
        <f t="shared" si="1"/>
        <v>0</v>
      </c>
      <c r="L31" s="22">
        <f t="shared" si="1"/>
        <v>0</v>
      </c>
    </row>
    <row r="34" spans="6:13">
      <c r="F34" s="16" t="s">
        <v>31</v>
      </c>
      <c r="G34" s="24">
        <f>L27-L31</f>
        <v>0</v>
      </c>
    </row>
    <row r="35" spans="6:13">
      <c r="F35" s="16" t="s">
        <v>32</v>
      </c>
      <c r="G35" s="25" t="e">
        <f>G34/L27</f>
        <v>#DIV/0!</v>
      </c>
    </row>
    <row r="36" spans="6:13" s="21" customFormat="1">
      <c r="F36" s="30"/>
      <c r="G36" s="31"/>
    </row>
    <row r="37" spans="6:13" s="21" customFormat="1">
      <c r="F37" s="30"/>
      <c r="G37" s="14" t="s">
        <v>0</v>
      </c>
      <c r="H37" s="14" t="s">
        <v>1</v>
      </c>
      <c r="I37" s="14" t="s">
        <v>2</v>
      </c>
      <c r="J37" s="14" t="s">
        <v>3</v>
      </c>
      <c r="K37" s="14" t="s">
        <v>4</v>
      </c>
      <c r="L37" s="14" t="s">
        <v>350</v>
      </c>
    </row>
    <row r="38" spans="6:13" s="21" customFormat="1">
      <c r="F38" s="42" t="s">
        <v>81</v>
      </c>
      <c r="G38" s="303">
        <f>G27</f>
        <v>0</v>
      </c>
      <c r="H38" s="303">
        <f t="shared" ref="H38:L38" si="2">H27</f>
        <v>0</v>
      </c>
      <c r="I38" s="303">
        <f t="shared" si="2"/>
        <v>0</v>
      </c>
      <c r="J38" s="303">
        <f t="shared" si="2"/>
        <v>0</v>
      </c>
      <c r="K38" s="303">
        <f t="shared" si="2"/>
        <v>0</v>
      </c>
      <c r="L38" s="303">
        <f t="shared" si="2"/>
        <v>0</v>
      </c>
    </row>
    <row r="39" spans="6:13" s="21" customFormat="1">
      <c r="F39" s="307" t="s">
        <v>83</v>
      </c>
      <c r="G39" s="303">
        <f>G31</f>
        <v>0</v>
      </c>
      <c r="H39" s="303">
        <f t="shared" ref="H39:L39" si="3">H31</f>
        <v>0</v>
      </c>
      <c r="I39" s="303">
        <f t="shared" si="3"/>
        <v>0</v>
      </c>
      <c r="J39" s="303">
        <f t="shared" si="3"/>
        <v>0</v>
      </c>
      <c r="K39" s="303">
        <f t="shared" si="3"/>
        <v>0</v>
      </c>
      <c r="L39" s="303">
        <f t="shared" si="3"/>
        <v>0</v>
      </c>
    </row>
    <row r="41" spans="6:13">
      <c r="F41" s="9"/>
      <c r="G41" s="9"/>
      <c r="H41" s="9"/>
      <c r="I41" s="9"/>
      <c r="J41" s="9"/>
      <c r="K41" s="9"/>
      <c r="L41" s="9"/>
    </row>
    <row r="42" spans="6:13" ht="19">
      <c r="G42" s="544" t="s">
        <v>355</v>
      </c>
      <c r="H42" s="544"/>
    </row>
    <row r="44" spans="6:13">
      <c r="F44" s="535" t="s">
        <v>76</v>
      </c>
      <c r="G44" s="535"/>
      <c r="H44" s="535"/>
      <c r="I44" s="535"/>
      <c r="J44" s="535"/>
      <c r="K44" s="535"/>
      <c r="L44" s="535"/>
      <c r="M44" s="535"/>
    </row>
    <row r="45" spans="6:13">
      <c r="F45" s="14" t="s">
        <v>9</v>
      </c>
      <c r="G45" s="14" t="s">
        <v>0</v>
      </c>
      <c r="H45" s="14" t="s">
        <v>1</v>
      </c>
      <c r="I45" s="14" t="s">
        <v>2</v>
      </c>
      <c r="J45" s="14" t="s">
        <v>3</v>
      </c>
      <c r="K45" s="14" t="s">
        <v>4</v>
      </c>
      <c r="L45" s="14" t="s">
        <v>350</v>
      </c>
      <c r="M45" s="14" t="s">
        <v>356</v>
      </c>
    </row>
    <row r="46" spans="6:13">
      <c r="F46" s="21" t="s">
        <v>8</v>
      </c>
      <c r="G46" s="22">
        <f>$D$6*$D$7</f>
        <v>0</v>
      </c>
      <c r="H46" s="22">
        <f>G46+($D$6*$D$7)</f>
        <v>0</v>
      </c>
      <c r="I46" s="22">
        <f t="shared" ref="I46:M46" si="4">H46+($D$6*$D$7)</f>
        <v>0</v>
      </c>
      <c r="J46" s="22">
        <f t="shared" si="4"/>
        <v>0</v>
      </c>
      <c r="K46" s="22">
        <f t="shared" si="4"/>
        <v>0</v>
      </c>
      <c r="L46" s="22">
        <f t="shared" si="4"/>
        <v>0</v>
      </c>
      <c r="M46" s="22">
        <f t="shared" si="4"/>
        <v>0</v>
      </c>
    </row>
    <row r="48" spans="6:13">
      <c r="F48" s="545" t="s">
        <v>82</v>
      </c>
      <c r="G48" s="545"/>
      <c r="H48" s="545"/>
      <c r="I48" s="545"/>
      <c r="J48" s="545"/>
      <c r="K48" s="545"/>
      <c r="L48" s="545"/>
      <c r="M48" s="545"/>
    </row>
    <row r="49" spans="6:14">
      <c r="F49" s="14" t="s">
        <v>9</v>
      </c>
      <c r="G49" s="14" t="s">
        <v>0</v>
      </c>
      <c r="H49" s="14" t="s">
        <v>1</v>
      </c>
      <c r="I49" s="14" t="s">
        <v>2</v>
      </c>
      <c r="J49" s="14" t="s">
        <v>3</v>
      </c>
      <c r="K49" s="14" t="s">
        <v>4</v>
      </c>
      <c r="L49" s="14" t="s">
        <v>350</v>
      </c>
      <c r="M49" s="14" t="s">
        <v>356</v>
      </c>
    </row>
    <row r="50" spans="6:14">
      <c r="F50" s="21" t="s">
        <v>77</v>
      </c>
      <c r="G50" s="22">
        <f>$D$6*$D$10</f>
        <v>0</v>
      </c>
      <c r="H50" s="22">
        <f>G50+($D$6*$D$10)</f>
        <v>0</v>
      </c>
      <c r="I50" s="22">
        <f t="shared" ref="I50:M50" si="5">H50+($D$6*$D$10)</f>
        <v>0</v>
      </c>
      <c r="J50" s="22">
        <f t="shared" si="5"/>
        <v>0</v>
      </c>
      <c r="K50" s="22">
        <f t="shared" si="5"/>
        <v>0</v>
      </c>
      <c r="L50" s="22">
        <f t="shared" si="5"/>
        <v>0</v>
      </c>
      <c r="M50" s="22">
        <f t="shared" si="5"/>
        <v>0</v>
      </c>
    </row>
    <row r="52" spans="6:14">
      <c r="F52" s="16" t="s">
        <v>31</v>
      </c>
      <c r="G52" s="24">
        <f>M46-M50</f>
        <v>0</v>
      </c>
    </row>
    <row r="53" spans="6:14">
      <c r="F53" s="16" t="s">
        <v>32</v>
      </c>
      <c r="G53" s="25" t="e">
        <f>G52/M46</f>
        <v>#DIV/0!</v>
      </c>
    </row>
    <row r="54" spans="6:14" s="21" customFormat="1">
      <c r="F54" s="30"/>
      <c r="G54" s="31"/>
    </row>
    <row r="55" spans="6:14" s="21" customFormat="1">
      <c r="F55" s="30"/>
      <c r="G55" s="14" t="s">
        <v>0</v>
      </c>
      <c r="H55" s="14" t="s">
        <v>1</v>
      </c>
      <c r="I55" s="14" t="s">
        <v>2</v>
      </c>
      <c r="J55" s="14" t="s">
        <v>3</v>
      </c>
      <c r="K55" s="14" t="s">
        <v>4</v>
      </c>
      <c r="L55" s="14" t="s">
        <v>350</v>
      </c>
      <c r="M55" s="14" t="s">
        <v>356</v>
      </c>
    </row>
    <row r="56" spans="6:14" s="21" customFormat="1">
      <c r="F56" s="42" t="s">
        <v>81</v>
      </c>
      <c r="G56" s="303">
        <f>G46</f>
        <v>0</v>
      </c>
      <c r="H56" s="303">
        <f t="shared" ref="H56:M56" si="6">H46</f>
        <v>0</v>
      </c>
      <c r="I56" s="303">
        <f t="shared" si="6"/>
        <v>0</v>
      </c>
      <c r="J56" s="303">
        <f t="shared" si="6"/>
        <v>0</v>
      </c>
      <c r="K56" s="303">
        <f t="shared" si="6"/>
        <v>0</v>
      </c>
      <c r="L56" s="303">
        <f t="shared" si="6"/>
        <v>0</v>
      </c>
      <c r="M56" s="303">
        <f t="shared" si="6"/>
        <v>0</v>
      </c>
    </row>
    <row r="57" spans="6:14" s="21" customFormat="1">
      <c r="F57" s="307" t="s">
        <v>83</v>
      </c>
      <c r="G57" s="303">
        <f>G50</f>
        <v>0</v>
      </c>
      <c r="H57" s="303">
        <f t="shared" ref="H57:M57" si="7">H50</f>
        <v>0</v>
      </c>
      <c r="I57" s="303">
        <f t="shared" si="7"/>
        <v>0</v>
      </c>
      <c r="J57" s="303">
        <f t="shared" si="7"/>
        <v>0</v>
      </c>
      <c r="K57" s="303">
        <f t="shared" si="7"/>
        <v>0</v>
      </c>
      <c r="L57" s="303">
        <f t="shared" si="7"/>
        <v>0</v>
      </c>
      <c r="M57" s="303">
        <f t="shared" si="7"/>
        <v>0</v>
      </c>
    </row>
    <row r="59" spans="6:14">
      <c r="F59" s="9"/>
      <c r="G59" s="9"/>
      <c r="H59" s="9"/>
      <c r="I59" s="9"/>
      <c r="J59" s="9"/>
      <c r="K59" s="9"/>
      <c r="L59" s="9"/>
      <c r="M59" s="9"/>
    </row>
    <row r="60" spans="6:14" ht="19">
      <c r="G60" s="544" t="s">
        <v>357</v>
      </c>
      <c r="H60" s="544"/>
    </row>
    <row r="62" spans="6:14">
      <c r="F62" s="535" t="s">
        <v>76</v>
      </c>
      <c r="G62" s="535"/>
      <c r="H62" s="535"/>
      <c r="I62" s="535"/>
      <c r="J62" s="535"/>
      <c r="K62" s="535"/>
      <c r="L62" s="535"/>
      <c r="M62" s="535"/>
      <c r="N62" s="535"/>
    </row>
    <row r="63" spans="6:14">
      <c r="F63" s="14" t="s">
        <v>9</v>
      </c>
      <c r="G63" s="14" t="s">
        <v>0</v>
      </c>
      <c r="H63" s="14" t="s">
        <v>1</v>
      </c>
      <c r="I63" s="14" t="s">
        <v>2</v>
      </c>
      <c r="J63" s="14" t="s">
        <v>3</v>
      </c>
      <c r="K63" s="14" t="s">
        <v>4</v>
      </c>
      <c r="L63" s="14" t="s">
        <v>350</v>
      </c>
      <c r="M63" s="14" t="s">
        <v>356</v>
      </c>
      <c r="N63" s="14" t="s">
        <v>358</v>
      </c>
    </row>
    <row r="64" spans="6:14">
      <c r="F64" s="21" t="s">
        <v>8</v>
      </c>
      <c r="G64" s="22">
        <f>$D$6*$D$7</f>
        <v>0</v>
      </c>
      <c r="H64" s="22">
        <f>G64+($D$6*$D$7)</f>
        <v>0</v>
      </c>
      <c r="I64" s="22">
        <f t="shared" ref="I64:N64" si="8">H64+($D$6*$D$7)</f>
        <v>0</v>
      </c>
      <c r="J64" s="22">
        <f t="shared" si="8"/>
        <v>0</v>
      </c>
      <c r="K64" s="22">
        <f t="shared" si="8"/>
        <v>0</v>
      </c>
      <c r="L64" s="22">
        <f t="shared" si="8"/>
        <v>0</v>
      </c>
      <c r="M64" s="22">
        <f t="shared" si="8"/>
        <v>0</v>
      </c>
      <c r="N64" s="22">
        <f t="shared" si="8"/>
        <v>0</v>
      </c>
    </row>
    <row r="66" spans="3:14">
      <c r="F66" s="545" t="s">
        <v>82</v>
      </c>
      <c r="G66" s="545"/>
      <c r="H66" s="545"/>
      <c r="I66" s="545"/>
      <c r="J66" s="545"/>
      <c r="K66" s="545"/>
      <c r="L66" s="545"/>
      <c r="M66" s="545"/>
      <c r="N66" s="545"/>
    </row>
    <row r="67" spans="3:14">
      <c r="F67" s="14" t="s">
        <v>9</v>
      </c>
      <c r="G67" s="14" t="s">
        <v>0</v>
      </c>
      <c r="H67" s="14" t="s">
        <v>1</v>
      </c>
      <c r="I67" s="14" t="s">
        <v>2</v>
      </c>
      <c r="J67" s="14" t="s">
        <v>3</v>
      </c>
      <c r="K67" s="14" t="s">
        <v>4</v>
      </c>
      <c r="L67" s="14" t="s">
        <v>350</v>
      </c>
      <c r="M67" s="14" t="s">
        <v>356</v>
      </c>
      <c r="N67" s="14" t="s">
        <v>358</v>
      </c>
    </row>
    <row r="68" spans="3:14">
      <c r="F68" s="21" t="s">
        <v>77</v>
      </c>
      <c r="G68" s="22">
        <f>$D$6*$D$10</f>
        <v>0</v>
      </c>
      <c r="H68" s="22">
        <f>G68+($D$6*$D$10)</f>
        <v>0</v>
      </c>
      <c r="I68" s="22">
        <f t="shared" ref="I68:N68" si="9">H68+($D$6*$D$10)</f>
        <v>0</v>
      </c>
      <c r="J68" s="22">
        <f t="shared" si="9"/>
        <v>0</v>
      </c>
      <c r="K68" s="22">
        <f t="shared" si="9"/>
        <v>0</v>
      </c>
      <c r="L68" s="22">
        <f t="shared" si="9"/>
        <v>0</v>
      </c>
      <c r="M68" s="22">
        <f t="shared" si="9"/>
        <v>0</v>
      </c>
      <c r="N68" s="22">
        <f t="shared" si="9"/>
        <v>0</v>
      </c>
    </row>
    <row r="70" spans="3:14">
      <c r="F70" s="16" t="s">
        <v>31</v>
      </c>
      <c r="G70" s="24">
        <f>N64-N68</f>
        <v>0</v>
      </c>
    </row>
    <row r="71" spans="3:14">
      <c r="F71" s="16" t="s">
        <v>32</v>
      </c>
      <c r="G71" s="25" t="e">
        <f>G70/N64</f>
        <v>#DIV/0!</v>
      </c>
    </row>
    <row r="73" spans="3:14">
      <c r="G73" s="14" t="s">
        <v>0</v>
      </c>
      <c r="H73" s="14" t="s">
        <v>1</v>
      </c>
      <c r="I73" s="14" t="s">
        <v>2</v>
      </c>
      <c r="J73" s="14" t="s">
        <v>3</v>
      </c>
      <c r="K73" s="14" t="s">
        <v>4</v>
      </c>
      <c r="L73" s="14" t="s">
        <v>350</v>
      </c>
      <c r="M73" s="14" t="s">
        <v>356</v>
      </c>
      <c r="N73" s="14" t="s">
        <v>358</v>
      </c>
    </row>
    <row r="74" spans="3:14">
      <c r="F74" s="42" t="s">
        <v>81</v>
      </c>
      <c r="G74" s="22">
        <f>G64</f>
        <v>0</v>
      </c>
      <c r="H74" s="22">
        <f t="shared" ref="H74:N74" si="10">H64</f>
        <v>0</v>
      </c>
      <c r="I74" s="22">
        <f t="shared" si="10"/>
        <v>0</v>
      </c>
      <c r="J74" s="22">
        <f t="shared" si="10"/>
        <v>0</v>
      </c>
      <c r="K74" s="22">
        <f t="shared" si="10"/>
        <v>0</v>
      </c>
      <c r="L74" s="22">
        <f t="shared" si="10"/>
        <v>0</v>
      </c>
      <c r="M74" s="22">
        <f t="shared" si="10"/>
        <v>0</v>
      </c>
      <c r="N74" s="22">
        <f t="shared" si="10"/>
        <v>0</v>
      </c>
    </row>
    <row r="75" spans="3:14">
      <c r="F75" s="307" t="s">
        <v>83</v>
      </c>
      <c r="G75" s="22">
        <f>G68</f>
        <v>0</v>
      </c>
      <c r="H75" s="22">
        <f t="shared" ref="H75:N75" si="11">H68</f>
        <v>0</v>
      </c>
      <c r="I75" s="22">
        <f t="shared" si="11"/>
        <v>0</v>
      </c>
      <c r="J75" s="22">
        <f t="shared" si="11"/>
        <v>0</v>
      </c>
      <c r="K75" s="22">
        <f t="shared" si="11"/>
        <v>0</v>
      </c>
      <c r="L75" s="22">
        <f t="shared" si="11"/>
        <v>0</v>
      </c>
      <c r="M75" s="22">
        <f t="shared" si="11"/>
        <v>0</v>
      </c>
      <c r="N75" s="22">
        <f t="shared" si="11"/>
        <v>0</v>
      </c>
    </row>
    <row r="77" spans="3:14">
      <c r="F77" s="9"/>
      <c r="G77" s="9"/>
      <c r="H77" s="9"/>
      <c r="I77" s="9"/>
      <c r="J77" s="9"/>
      <c r="K77" s="9"/>
      <c r="L77" s="9"/>
      <c r="M77" s="9"/>
      <c r="N77" s="9"/>
    </row>
    <row r="78" spans="3:14">
      <c r="G78" s="14" t="s">
        <v>0</v>
      </c>
      <c r="H78" s="14" t="s">
        <v>1</v>
      </c>
      <c r="I78" s="14" t="s">
        <v>2</v>
      </c>
      <c r="J78" s="14" t="s">
        <v>3</v>
      </c>
      <c r="K78" s="14" t="s">
        <v>4</v>
      </c>
      <c r="L78" s="14" t="str">
        <f>IF(L79="","","Year 6")</f>
        <v>Year 6</v>
      </c>
      <c r="M78" s="14" t="str">
        <f>IF(M79="","","Year 7")</f>
        <v>Year 7</v>
      </c>
      <c r="N78" s="14" t="str">
        <f>IF(N79="","","Year 8")</f>
        <v>Year 8</v>
      </c>
    </row>
    <row r="79" spans="3:14">
      <c r="C79" s="580" t="s">
        <v>378</v>
      </c>
      <c r="D79" s="580"/>
      <c r="E79" s="580"/>
      <c r="F79" s="42" t="s">
        <v>81</v>
      </c>
      <c r="G79" s="22" t="b">
        <f>IF(AND('Fleet Data Sheet'!$D$7=5),'Action 6 CALC'!G19,IF(AND('Fleet Data Sheet'!$D$7=6),'Action 6 CALC'!G38,IF(AND('Fleet Data Sheet'!$D$7=7),'Action 6 CALC'!G56,IF(AND('Fleet Data Sheet'!$D$7=8),'Action 6 CALC'!G74))))</f>
        <v>0</v>
      </c>
      <c r="H79" s="22" t="b">
        <f>IF(AND('Fleet Data Sheet'!$D$7=5),'Action 6 CALC'!H19,IF(AND('Fleet Data Sheet'!$D$7=6),'Action 6 CALC'!H38,IF(AND('Fleet Data Sheet'!$D$7=7),'Action 6 CALC'!H56,IF(AND('Fleet Data Sheet'!$D$7=8),'Action 6 CALC'!H74))))</f>
        <v>0</v>
      </c>
      <c r="I79" s="22" t="b">
        <f>IF(AND('Fleet Data Sheet'!$D$7=5),'Action 6 CALC'!I19,IF(AND('Fleet Data Sheet'!$D$7=6),'Action 6 CALC'!I38,IF(AND('Fleet Data Sheet'!$D$7=7),'Action 6 CALC'!I56,IF(AND('Fleet Data Sheet'!$D$7=8),'Action 6 CALC'!I74))))</f>
        <v>0</v>
      </c>
      <c r="J79" s="22" t="b">
        <f>IF(AND('Fleet Data Sheet'!$D$7=5),'Action 6 CALC'!J19,IF(AND('Fleet Data Sheet'!$D$7=6),'Action 6 CALC'!J38,IF(AND('Fleet Data Sheet'!$D$7=7),'Action 6 CALC'!J56,IF(AND('Fleet Data Sheet'!$D$7=8),'Action 6 CALC'!J74))))</f>
        <v>0</v>
      </c>
      <c r="K79" s="22" t="b">
        <f>IF(AND('Fleet Data Sheet'!$D$7=5),'Action 6 CALC'!K19,IF(AND('Fleet Data Sheet'!$D$7=6),'Action 6 CALC'!K38,IF(AND('Fleet Data Sheet'!$D$7=7),'Action 6 CALC'!K56,IF(AND('Fleet Data Sheet'!$D$7=8),'Action 6 CALC'!K74))))</f>
        <v>0</v>
      </c>
      <c r="L79" s="22" t="b">
        <f>IF(AND('Fleet Data Sheet'!$D$7=5),"",IF(AND('Fleet Data Sheet'!$D$7=6),'Action 6 CALC'!L38,IF(AND('Fleet Data Sheet'!$D$7=7),'Action 6 CALC'!L56,IF(AND('Fleet Data Sheet'!$D$7=8),'Action 6 CALC'!L74))))</f>
        <v>0</v>
      </c>
      <c r="M79" s="22" t="b">
        <f>IF(AND('Fleet Data Sheet'!$D$7=5),"",IF(AND('Fleet Data Sheet'!$D$7=6),"",IF(AND('Fleet Data Sheet'!$D$7=7),'Action 6 CALC'!M56,IF(AND('Fleet Data Sheet'!$D$7=8),'Action 6 CALC'!M74))))</f>
        <v>0</v>
      </c>
      <c r="N79" s="22" t="b">
        <f>IF(AND('Fleet Data Sheet'!$D$7=5),"",IF(AND('Fleet Data Sheet'!$D$7=6),"",IF(AND('Fleet Data Sheet'!$D$7=7),"",IF(AND('Fleet Data Sheet'!$D$7=8),'Action 6 CALC'!N74))))</f>
        <v>0</v>
      </c>
    </row>
    <row r="80" spans="3:14">
      <c r="C80" s="580"/>
      <c r="D80" s="580"/>
      <c r="E80" s="580"/>
      <c r="F80" s="307" t="s">
        <v>83</v>
      </c>
      <c r="G80" s="22" t="b">
        <f>IF(AND('Fleet Data Sheet'!$D$7=5),'Action 6 CALC'!G20,IF(AND('Fleet Data Sheet'!$D$7=6),'Action 6 CALC'!G39,IF(AND('Fleet Data Sheet'!$D$7=7),'Action 6 CALC'!G57,IF(AND('Fleet Data Sheet'!$D$7=8),'Action 6 CALC'!G75))))</f>
        <v>0</v>
      </c>
      <c r="H80" s="22" t="b">
        <f>IF(AND('Fleet Data Sheet'!$D$7=5),'Action 6 CALC'!H20,IF(AND('Fleet Data Sheet'!$D$7=6),'Action 6 CALC'!H39,IF(AND('Fleet Data Sheet'!$D$7=7),'Action 6 CALC'!H57,IF(AND('Fleet Data Sheet'!$D$7=8),'Action 6 CALC'!H75))))</f>
        <v>0</v>
      </c>
      <c r="I80" s="22" t="b">
        <f>IF(AND('Fleet Data Sheet'!$D$7=5),'Action 6 CALC'!I20,IF(AND('Fleet Data Sheet'!$D$7=6),'Action 6 CALC'!I39,IF(AND('Fleet Data Sheet'!$D$7=7),'Action 6 CALC'!I57,IF(AND('Fleet Data Sheet'!$D$7=8),'Action 6 CALC'!I75))))</f>
        <v>0</v>
      </c>
      <c r="J80" s="22" t="b">
        <f>IF(AND('Fleet Data Sheet'!$D$7=5),'Action 6 CALC'!J20,IF(AND('Fleet Data Sheet'!$D$7=6),'Action 6 CALC'!J39,IF(AND('Fleet Data Sheet'!$D$7=7),'Action 6 CALC'!J57,IF(AND('Fleet Data Sheet'!$D$7=8),'Action 6 CALC'!J75))))</f>
        <v>0</v>
      </c>
      <c r="K80" s="22" t="b">
        <f>IF(AND('Fleet Data Sheet'!$D$7=5),'Action 6 CALC'!K20,IF(AND('Fleet Data Sheet'!$D$7=6),'Action 6 CALC'!K39,IF(AND('Fleet Data Sheet'!$D$7=7),'Action 6 CALC'!K57,IF(AND('Fleet Data Sheet'!$D$7=8),'Action 6 CALC'!K75))))</f>
        <v>0</v>
      </c>
      <c r="L80" s="22" t="b">
        <f>IF(AND('Fleet Data Sheet'!$D$7=5),"",IF(AND('Fleet Data Sheet'!$D$7=6),'Action 6 CALC'!L39,IF(AND('Fleet Data Sheet'!$D$7=7),'Action 6 CALC'!L57,IF(AND('Fleet Data Sheet'!$D$7=8),'Action 6 CALC'!L75))))</f>
        <v>0</v>
      </c>
      <c r="M80" s="22" t="b">
        <f>IF(AND('Fleet Data Sheet'!$D$7=5),"",IF(AND('Fleet Data Sheet'!$D$7=6),"",IF(AND('Fleet Data Sheet'!$D$7=7),'Action 6 CALC'!M57,IF(AND('Fleet Data Sheet'!$D$7=8),'Action 6 CALC'!M75))))</f>
        <v>0</v>
      </c>
      <c r="N80" s="22" t="b">
        <f>IF(AND('Fleet Data Sheet'!$D$7=5),"",IF(AND('Fleet Data Sheet'!$D$7=6),"",IF(AND('Fleet Data Sheet'!$D$7=7),"",IF(AND('Fleet Data Sheet'!$D$7=8),'Action 6 CALC'!N75))))</f>
        <v>0</v>
      </c>
    </row>
  </sheetData>
  <mergeCells count="13">
    <mergeCell ref="C79:E80"/>
    <mergeCell ref="F66:N66"/>
    <mergeCell ref="G4:H4"/>
    <mergeCell ref="G23:H23"/>
    <mergeCell ref="G60:H60"/>
    <mergeCell ref="F62:N62"/>
    <mergeCell ref="F48:M48"/>
    <mergeCell ref="F29:L29"/>
    <mergeCell ref="G42:H42"/>
    <mergeCell ref="F44:M44"/>
    <mergeCell ref="F6:K6"/>
    <mergeCell ref="F10:K10"/>
    <mergeCell ref="F25:L25"/>
  </mergeCells>
  <conditionalFormatting sqref="L78">
    <cfRule type="expression" dxfId="8" priority="3">
      <formula>$L$78=""</formula>
    </cfRule>
  </conditionalFormatting>
  <conditionalFormatting sqref="M78">
    <cfRule type="expression" dxfId="7" priority="2">
      <formula>$M$78=""</formula>
    </cfRule>
  </conditionalFormatting>
  <conditionalFormatting sqref="N78">
    <cfRule type="expression" dxfId="6" priority="1">
      <formula>$N$78=""</formula>
    </cfRule>
  </conditionalFormatting>
  <hyperlinks>
    <hyperlink ref="A3" location="'6.FM&amp;C'!A1" display="Action 6" xr:uid="{00000000-0004-0000-1700-000000000000}"/>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2:R27"/>
  <sheetViews>
    <sheetView showGridLines="0" showRowColHeaders="0" zoomScale="120" zoomScaleNormal="120" workbookViewId="0">
      <selection activeCell="M32" sqref="M32"/>
    </sheetView>
  </sheetViews>
  <sheetFormatPr baseColWidth="10" defaultColWidth="8.83203125" defaultRowHeight="15"/>
  <cols>
    <col min="1" max="1" width="15.1640625" style="114" customWidth="1"/>
    <col min="2" max="2" width="9.5" style="114" customWidth="1"/>
    <col min="3" max="6" width="8.83203125" style="114"/>
    <col min="7" max="7" width="2.1640625" style="114" customWidth="1"/>
    <col min="8" max="10" width="8.83203125" style="114"/>
    <col min="11" max="11" width="18.83203125" style="114" customWidth="1"/>
    <col min="12" max="12" width="24.6640625" style="114" customWidth="1"/>
    <col min="13" max="13" width="20.5" style="114" customWidth="1"/>
    <col min="14" max="14" width="17.6640625" style="114" customWidth="1"/>
    <col min="15" max="15" width="21.6640625" style="114" customWidth="1"/>
    <col min="16" max="16" width="20.5" style="114" customWidth="1"/>
    <col min="17" max="17" width="11.1640625" style="114" customWidth="1"/>
    <col min="18" max="16384" width="8.83203125" style="114"/>
  </cols>
  <sheetData>
    <row r="2" spans="1:18" ht="15" customHeight="1">
      <c r="A2" s="113"/>
      <c r="C2" s="528" t="s">
        <v>189</v>
      </c>
      <c r="D2" s="529"/>
      <c r="E2" s="529"/>
      <c r="F2" s="529"/>
      <c r="G2" s="529"/>
      <c r="H2" s="529"/>
      <c r="I2" s="529"/>
      <c r="J2" s="529"/>
      <c r="K2" s="529"/>
      <c r="L2" s="529"/>
      <c r="M2" s="530"/>
      <c r="N2" s="124"/>
      <c r="O2" s="124"/>
      <c r="P2" s="124"/>
      <c r="Q2" s="124"/>
      <c r="R2" s="124"/>
    </row>
    <row r="3" spans="1:18" ht="15" customHeight="1">
      <c r="A3" s="113"/>
      <c r="C3" s="531"/>
      <c r="D3" s="532"/>
      <c r="E3" s="532"/>
      <c r="F3" s="532"/>
      <c r="G3" s="532"/>
      <c r="H3" s="532"/>
      <c r="I3" s="532"/>
      <c r="J3" s="532"/>
      <c r="K3" s="532"/>
      <c r="L3" s="532"/>
      <c r="M3" s="533"/>
      <c r="N3" s="124"/>
      <c r="O3" s="124"/>
      <c r="P3" s="124"/>
      <c r="Q3" s="124"/>
      <c r="R3" s="124"/>
    </row>
    <row r="4" spans="1:18">
      <c r="A4" s="113"/>
    </row>
    <row r="5" spans="1:18" ht="15" customHeight="1">
      <c r="C5" s="500" t="s">
        <v>368</v>
      </c>
      <c r="D5" s="581"/>
      <c r="E5" s="581"/>
      <c r="F5" s="581"/>
      <c r="G5" s="581"/>
      <c r="H5" s="581"/>
      <c r="I5" s="581"/>
      <c r="J5" s="581"/>
      <c r="K5" s="140"/>
      <c r="L5" s="311" t="s">
        <v>6</v>
      </c>
      <c r="M5" s="62">
        <f>'Action 7 CALC'!D6</f>
        <v>0</v>
      </c>
      <c r="N5" s="116"/>
      <c r="P5" s="116"/>
      <c r="Q5" s="117"/>
    </row>
    <row r="6" spans="1:18">
      <c r="C6" s="582"/>
      <c r="D6" s="583"/>
      <c r="E6" s="583"/>
      <c r="F6" s="583"/>
      <c r="G6" s="583"/>
      <c r="H6" s="583"/>
      <c r="I6" s="583"/>
      <c r="J6" s="584"/>
      <c r="K6" s="141"/>
      <c r="P6" s="116"/>
      <c r="Q6" s="119"/>
    </row>
    <row r="7" spans="1:18">
      <c r="C7" s="582"/>
      <c r="D7" s="583"/>
      <c r="E7" s="583"/>
      <c r="F7" s="583"/>
      <c r="G7" s="583"/>
      <c r="H7" s="583"/>
      <c r="I7" s="583"/>
      <c r="J7" s="584"/>
      <c r="K7" s="141"/>
      <c r="L7" s="311" t="s">
        <v>31</v>
      </c>
      <c r="M7" s="125" t="b">
        <f>IF(AND('Fleet Data Sheet'!D7=5),'Action 7 CALC'!G15,IF(AND('Fleet Data Sheet'!D7=6),'Action 7 CALC'!G34,IF(AND('Fleet Data Sheet'!D7=7),'Action 7 CALC'!G52,IF(AND('Fleet Data Sheet'!D7=8),'Action 7 CALC'!G70))))</f>
        <v>0</v>
      </c>
      <c r="N7" s="117"/>
    </row>
    <row r="8" spans="1:18">
      <c r="C8" s="582"/>
      <c r="D8" s="583"/>
      <c r="E8" s="583"/>
      <c r="F8" s="583"/>
      <c r="G8" s="583"/>
      <c r="H8" s="583"/>
      <c r="I8" s="583"/>
      <c r="J8" s="584"/>
      <c r="K8" s="141"/>
      <c r="L8" s="311" t="s">
        <v>32</v>
      </c>
      <c r="M8" s="126" t="b">
        <f>IF(AND('Fleet Data Sheet'!D7=5),'Action 7 CALC'!G16,IF(AND('Fleet Data Sheet'!D7=6),'Action 7 CALC'!G35,IF(AND('Fleet Data Sheet'!D7=7),'Action 7 CALC'!G53,IF(AND('Fleet Data Sheet'!D7=8),'Action 7 CALC'!G71))))</f>
        <v>0</v>
      </c>
      <c r="N8" s="119"/>
    </row>
    <row r="9" spans="1:18" ht="4.5" customHeight="1">
      <c r="C9" s="582"/>
      <c r="D9" s="583"/>
      <c r="E9" s="583"/>
      <c r="F9" s="583"/>
      <c r="G9" s="583"/>
      <c r="H9" s="583"/>
      <c r="I9" s="583"/>
      <c r="J9" s="584"/>
      <c r="K9" s="141"/>
    </row>
    <row r="10" spans="1:18" ht="15" customHeight="1">
      <c r="C10" s="582"/>
      <c r="D10" s="583"/>
      <c r="E10" s="583"/>
      <c r="F10" s="583"/>
      <c r="G10" s="583"/>
      <c r="H10" s="583"/>
      <c r="I10" s="583"/>
      <c r="J10" s="584"/>
      <c r="K10" s="141"/>
    </row>
    <row r="11" spans="1:18">
      <c r="C11" s="582"/>
      <c r="D11" s="583"/>
      <c r="E11" s="583"/>
      <c r="F11" s="583"/>
      <c r="G11" s="583"/>
      <c r="H11" s="583"/>
      <c r="I11" s="583"/>
      <c r="J11" s="584"/>
      <c r="K11" s="141"/>
    </row>
    <row r="12" spans="1:18">
      <c r="C12" s="582"/>
      <c r="D12" s="583"/>
      <c r="E12" s="583"/>
      <c r="F12" s="583"/>
      <c r="G12" s="583"/>
      <c r="H12" s="583"/>
      <c r="I12" s="583"/>
      <c r="J12" s="584"/>
      <c r="K12" s="141"/>
    </row>
    <row r="13" spans="1:18">
      <c r="C13" s="582"/>
      <c r="D13" s="583"/>
      <c r="E13" s="583"/>
      <c r="F13" s="583"/>
      <c r="G13" s="583"/>
      <c r="H13" s="583"/>
      <c r="I13" s="583"/>
      <c r="J13" s="584"/>
      <c r="K13" s="141"/>
    </row>
    <row r="14" spans="1:18">
      <c r="C14" s="582"/>
      <c r="D14" s="583"/>
      <c r="E14" s="583"/>
      <c r="F14" s="583"/>
      <c r="G14" s="583"/>
      <c r="H14" s="583"/>
      <c r="I14" s="583"/>
      <c r="J14" s="584"/>
      <c r="K14" s="141"/>
    </row>
    <row r="15" spans="1:18" ht="3" customHeight="1">
      <c r="C15" s="582"/>
      <c r="D15" s="583"/>
      <c r="E15" s="583"/>
      <c r="F15" s="583"/>
      <c r="G15" s="583"/>
      <c r="H15" s="583"/>
      <c r="I15" s="583"/>
      <c r="J15" s="584"/>
      <c r="K15" s="141"/>
    </row>
    <row r="16" spans="1:18">
      <c r="C16" s="582"/>
      <c r="D16" s="583"/>
      <c r="E16" s="583"/>
      <c r="F16" s="583"/>
      <c r="G16" s="583"/>
      <c r="H16" s="583"/>
      <c r="I16" s="583"/>
      <c r="J16" s="584"/>
      <c r="K16" s="141"/>
    </row>
    <row r="17" spans="3:14">
      <c r="C17" s="582"/>
      <c r="D17" s="583"/>
      <c r="E17" s="583"/>
      <c r="F17" s="583"/>
      <c r="G17" s="583"/>
      <c r="H17" s="583"/>
      <c r="I17" s="583"/>
      <c r="J17" s="584"/>
      <c r="K17" s="141"/>
    </row>
    <row r="18" spans="3:14" ht="3" customHeight="1">
      <c r="C18" s="582"/>
      <c r="D18" s="583"/>
      <c r="E18" s="583"/>
      <c r="F18" s="583"/>
      <c r="G18" s="583"/>
      <c r="H18" s="583"/>
      <c r="I18" s="583"/>
      <c r="J18" s="584"/>
      <c r="K18" s="141"/>
    </row>
    <row r="19" spans="3:14">
      <c r="C19" s="582"/>
      <c r="D19" s="583"/>
      <c r="E19" s="583"/>
      <c r="F19" s="583"/>
      <c r="G19" s="583"/>
      <c r="H19" s="583"/>
      <c r="I19" s="583"/>
      <c r="J19" s="584"/>
      <c r="K19" s="141"/>
    </row>
    <row r="20" spans="3:14">
      <c r="C20" s="582"/>
      <c r="D20" s="583"/>
      <c r="E20" s="583"/>
      <c r="F20" s="583"/>
      <c r="G20" s="583"/>
      <c r="H20" s="583"/>
      <c r="I20" s="583"/>
      <c r="J20" s="584"/>
      <c r="K20" s="141"/>
    </row>
    <row r="21" spans="3:14" ht="3" customHeight="1">
      <c r="C21" s="582"/>
      <c r="D21" s="583"/>
      <c r="E21" s="583"/>
      <c r="F21" s="583"/>
      <c r="G21" s="583"/>
      <c r="H21" s="583"/>
      <c r="I21" s="583"/>
      <c r="J21" s="584"/>
      <c r="K21" s="141"/>
    </row>
    <row r="22" spans="3:14">
      <c r="C22" s="582"/>
      <c r="D22" s="583"/>
      <c r="E22" s="583"/>
      <c r="F22" s="583"/>
      <c r="G22" s="583"/>
      <c r="H22" s="583"/>
      <c r="I22" s="583"/>
      <c r="J22" s="584"/>
      <c r="K22" s="141"/>
    </row>
    <row r="23" spans="3:14">
      <c r="C23" s="582"/>
      <c r="D23" s="583"/>
      <c r="E23" s="583"/>
      <c r="F23" s="583"/>
      <c r="G23" s="583"/>
      <c r="H23" s="583"/>
      <c r="I23" s="583"/>
      <c r="J23" s="584"/>
      <c r="K23" s="141"/>
    </row>
    <row r="24" spans="3:14">
      <c r="C24" s="582"/>
      <c r="D24" s="583"/>
      <c r="E24" s="583"/>
      <c r="F24" s="583"/>
      <c r="G24" s="583"/>
      <c r="H24" s="583"/>
      <c r="I24" s="583"/>
      <c r="J24" s="584"/>
      <c r="K24" s="141"/>
    </row>
    <row r="25" spans="3:14" ht="39.75" customHeight="1">
      <c r="C25" s="585"/>
      <c r="D25" s="586"/>
      <c r="E25" s="586"/>
      <c r="F25" s="586"/>
      <c r="G25" s="586"/>
      <c r="H25" s="586"/>
      <c r="I25" s="586"/>
      <c r="J25" s="587"/>
      <c r="K25" s="141"/>
    </row>
    <row r="26" spans="3:14" ht="4.5" customHeight="1"/>
    <row r="27" spans="3:14" ht="30">
      <c r="H27" s="178" t="s">
        <v>241</v>
      </c>
      <c r="I27" s="178" t="s">
        <v>171</v>
      </c>
      <c r="J27" s="159" t="s">
        <v>98</v>
      </c>
      <c r="K27" s="113"/>
      <c r="L27" s="113" t="s">
        <v>40</v>
      </c>
      <c r="M27" s="113" t="s">
        <v>182</v>
      </c>
      <c r="N27" s="113" t="s">
        <v>172</v>
      </c>
    </row>
  </sheetData>
  <mergeCells count="2">
    <mergeCell ref="C5:J25"/>
    <mergeCell ref="C2:M3"/>
  </mergeCells>
  <hyperlinks>
    <hyperlink ref="I27" location="'Priority Matrix'!A1" display="Priority Matrix" xr:uid="{00000000-0004-0000-1800-000000000000}"/>
    <hyperlink ref="J27" location="FMF!A1" display="Main Menu" xr:uid="{00000000-0004-0000-1800-000001000000}"/>
    <hyperlink ref="L27" location="'Option 15 CALC'!A1" display="Calculations" xr:uid="{00000000-0004-0000-1800-000002000000}"/>
    <hyperlink ref="M27" location="'8.VT&amp;T'!A1" display="Next action" xr:uid="{00000000-0004-0000-1800-000003000000}"/>
    <hyperlink ref="N27" location="'6.FM&amp;C'!A1" display="Previous action" xr:uid="{00000000-0004-0000-1800-000004000000}"/>
    <hyperlink ref="H27" location="'Fleet Data Sheet'!A1" display="Fleet Data Sheet" xr:uid="{00000000-0004-0000-1800-000005000000}"/>
  </hyperlinks>
  <pageMargins left="0.7" right="0.7" top="0.75" bottom="0.75" header="0.3" footer="0.3"/>
  <pageSetup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2:N80"/>
  <sheetViews>
    <sheetView topLeftCell="A49" workbookViewId="0">
      <selection activeCell="N81" sqref="N81"/>
    </sheetView>
  </sheetViews>
  <sheetFormatPr baseColWidth="10" defaultColWidth="8.83203125" defaultRowHeight="15"/>
  <cols>
    <col min="3" max="3" width="30" customWidth="1"/>
    <col min="6" max="6" width="30.1640625" customWidth="1"/>
    <col min="7" max="7" width="10.83203125" customWidth="1"/>
    <col min="8" max="8" width="11.5" customWidth="1"/>
    <col min="9" max="9" width="11.6640625" customWidth="1"/>
    <col min="10" max="10" width="12.1640625" customWidth="1"/>
    <col min="11" max="11" width="12" customWidth="1"/>
    <col min="12" max="12" width="12.6640625" customWidth="1"/>
    <col min="13" max="13" width="13.83203125" customWidth="1"/>
    <col min="14" max="14" width="12" customWidth="1"/>
  </cols>
  <sheetData>
    <row r="2" spans="1:11">
      <c r="C2" s="15" t="s">
        <v>210</v>
      </c>
    </row>
    <row r="3" spans="1:11">
      <c r="A3" s="6" t="s">
        <v>181</v>
      </c>
    </row>
    <row r="4" spans="1:11" ht="19">
      <c r="G4" s="544" t="s">
        <v>354</v>
      </c>
      <c r="H4" s="544"/>
    </row>
    <row r="6" spans="1:11">
      <c r="C6" s="12" t="s">
        <v>6</v>
      </c>
      <c r="D6" s="189">
        <f>'Fleet Data Sheet'!D6</f>
        <v>0</v>
      </c>
      <c r="F6" s="535" t="s">
        <v>79</v>
      </c>
      <c r="G6" s="535"/>
      <c r="H6" s="535"/>
      <c r="I6" s="535"/>
      <c r="J6" s="535"/>
      <c r="K6" s="535"/>
    </row>
    <row r="7" spans="1:11">
      <c r="C7" s="12" t="s">
        <v>7</v>
      </c>
      <c r="D7" s="13">
        <f>'Fleet Data Sheet'!D11</f>
        <v>0</v>
      </c>
      <c r="F7" s="14" t="s">
        <v>9</v>
      </c>
      <c r="G7" s="14" t="s">
        <v>0</v>
      </c>
      <c r="H7" s="14" t="s">
        <v>1</v>
      </c>
      <c r="I7" s="14" t="s">
        <v>2</v>
      </c>
      <c r="J7" s="14" t="s">
        <v>3</v>
      </c>
      <c r="K7" s="14" t="s">
        <v>4</v>
      </c>
    </row>
    <row r="8" spans="1:11">
      <c r="F8" t="s">
        <v>7</v>
      </c>
      <c r="G8" s="22">
        <f>D6*D7</f>
        <v>0</v>
      </c>
      <c r="H8" s="22">
        <f>G8+($D$6*$D$7)</f>
        <v>0</v>
      </c>
      <c r="I8" s="22">
        <f>H8+($D$6*$D$7)</f>
        <v>0</v>
      </c>
      <c r="J8" s="22">
        <f>I8+($D$6*$D$7)</f>
        <v>0</v>
      </c>
      <c r="K8" s="22">
        <f>J8+($D$6*$D$7)</f>
        <v>0</v>
      </c>
    </row>
    <row r="10" spans="1:11">
      <c r="C10" s="12" t="s">
        <v>78</v>
      </c>
      <c r="D10" s="13">
        <f>('Fleet Data Sheet'!D11)-('Fleet Data Sheet'!D11*0.1)</f>
        <v>0</v>
      </c>
      <c r="F10" s="545" t="s">
        <v>90</v>
      </c>
      <c r="G10" s="545"/>
      <c r="H10" s="545"/>
      <c r="I10" s="545"/>
      <c r="J10" s="545"/>
      <c r="K10" s="545"/>
    </row>
    <row r="11" spans="1:11">
      <c r="F11" s="14" t="s">
        <v>9</v>
      </c>
      <c r="G11" s="14" t="s">
        <v>0</v>
      </c>
      <c r="H11" s="14" t="s">
        <v>1</v>
      </c>
      <c r="I11" s="14" t="s">
        <v>2</v>
      </c>
      <c r="J11" s="14" t="s">
        <v>3</v>
      </c>
      <c r="K11" s="14" t="s">
        <v>4</v>
      </c>
    </row>
    <row r="12" spans="1:11">
      <c r="F12" t="s">
        <v>80</v>
      </c>
      <c r="G12" s="22">
        <f>D6*D10</f>
        <v>0</v>
      </c>
      <c r="H12" s="22">
        <f>G12+($D$6*$D$10)</f>
        <v>0</v>
      </c>
      <c r="I12" s="22">
        <f>H12+($D$6*$D$10)</f>
        <v>0</v>
      </c>
      <c r="J12" s="22">
        <f>I12+($D$6*$D$10)</f>
        <v>0</v>
      </c>
      <c r="K12" s="22">
        <f>J12+($D$6*$D$10)</f>
        <v>0</v>
      </c>
    </row>
    <row r="15" spans="1:11">
      <c r="F15" s="16" t="s">
        <v>31</v>
      </c>
      <c r="G15" s="24">
        <f>K8-K12</f>
        <v>0</v>
      </c>
    </row>
    <row r="16" spans="1:11">
      <c r="F16" s="16" t="s">
        <v>32</v>
      </c>
      <c r="G16" s="25" t="e">
        <f>G15/K12</f>
        <v>#DIV/0!</v>
      </c>
    </row>
    <row r="18" spans="6:12">
      <c r="G18" s="14" t="s">
        <v>0</v>
      </c>
      <c r="H18" s="14" t="s">
        <v>1</v>
      </c>
      <c r="I18" s="14" t="s">
        <v>2</v>
      </c>
      <c r="J18" s="14" t="s">
        <v>3</v>
      </c>
      <c r="K18" s="14" t="s">
        <v>4</v>
      </c>
    </row>
    <row r="19" spans="6:12">
      <c r="F19" s="42" t="s">
        <v>30</v>
      </c>
      <c r="G19" s="22">
        <f>G8</f>
        <v>0</v>
      </c>
      <c r="H19" s="22">
        <f>H8</f>
        <v>0</v>
      </c>
      <c r="I19" s="22">
        <f>I8</f>
        <v>0</v>
      </c>
      <c r="J19" s="22">
        <f>J8</f>
        <v>0</v>
      </c>
      <c r="K19" s="22">
        <f>K8</f>
        <v>0</v>
      </c>
    </row>
    <row r="20" spans="6:12">
      <c r="F20" s="307" t="s">
        <v>91</v>
      </c>
      <c r="G20" s="22">
        <f>G12</f>
        <v>0</v>
      </c>
      <c r="H20" s="22">
        <f>H12</f>
        <v>0</v>
      </c>
      <c r="I20" s="22">
        <f>I12</f>
        <v>0</v>
      </c>
      <c r="J20" s="22">
        <f>J12</f>
        <v>0</v>
      </c>
      <c r="K20" s="22">
        <f>K12</f>
        <v>0</v>
      </c>
    </row>
    <row r="22" spans="6:12">
      <c r="F22" s="9"/>
      <c r="G22" s="9"/>
      <c r="H22" s="9"/>
      <c r="I22" s="9"/>
      <c r="J22" s="9"/>
      <c r="K22" s="9"/>
    </row>
    <row r="23" spans="6:12" ht="19">
      <c r="G23" s="544" t="s">
        <v>353</v>
      </c>
      <c r="H23" s="544"/>
    </row>
    <row r="25" spans="6:12">
      <c r="F25" s="535" t="s">
        <v>79</v>
      </c>
      <c r="G25" s="535"/>
      <c r="H25" s="535"/>
      <c r="I25" s="535"/>
      <c r="J25" s="535"/>
      <c r="K25" s="535"/>
      <c r="L25" s="535"/>
    </row>
    <row r="26" spans="6:12">
      <c r="F26" s="14" t="s">
        <v>9</v>
      </c>
      <c r="G26" s="14" t="s">
        <v>0</v>
      </c>
      <c r="H26" s="14" t="s">
        <v>1</v>
      </c>
      <c r="I26" s="14" t="s">
        <v>2</v>
      </c>
      <c r="J26" s="14" t="s">
        <v>3</v>
      </c>
      <c r="K26" s="14" t="s">
        <v>4</v>
      </c>
      <c r="L26" s="14" t="s">
        <v>350</v>
      </c>
    </row>
    <row r="27" spans="6:12">
      <c r="F27" t="s">
        <v>7</v>
      </c>
      <c r="G27" s="22">
        <f>D6*D7</f>
        <v>0</v>
      </c>
      <c r="H27" s="22">
        <f>G27+($D$6*$D$7)</f>
        <v>0</v>
      </c>
      <c r="I27" s="22">
        <f t="shared" ref="I27:L27" si="0">H27+($D$6*$D$7)</f>
        <v>0</v>
      </c>
      <c r="J27" s="22">
        <f t="shared" si="0"/>
        <v>0</v>
      </c>
      <c r="K27" s="22">
        <f t="shared" si="0"/>
        <v>0</v>
      </c>
      <c r="L27" s="22">
        <f t="shared" si="0"/>
        <v>0</v>
      </c>
    </row>
    <row r="29" spans="6:12">
      <c r="F29" s="545" t="s">
        <v>90</v>
      </c>
      <c r="G29" s="545"/>
      <c r="H29" s="545"/>
      <c r="I29" s="545"/>
      <c r="J29" s="545"/>
      <c r="K29" s="545"/>
      <c r="L29" s="545"/>
    </row>
    <row r="30" spans="6:12">
      <c r="F30" s="14" t="s">
        <v>9</v>
      </c>
      <c r="G30" s="14" t="s">
        <v>0</v>
      </c>
      <c r="H30" s="14" t="s">
        <v>1</v>
      </c>
      <c r="I30" s="14" t="s">
        <v>2</v>
      </c>
      <c r="J30" s="14" t="s">
        <v>3</v>
      </c>
      <c r="K30" s="14" t="s">
        <v>4</v>
      </c>
      <c r="L30" s="14" t="s">
        <v>350</v>
      </c>
    </row>
    <row r="31" spans="6:12">
      <c r="F31" s="21" t="s">
        <v>80</v>
      </c>
      <c r="G31" s="22">
        <f>D6*D10</f>
        <v>0</v>
      </c>
      <c r="H31" s="22">
        <f>G31+($D$6*$D$10)</f>
        <v>0</v>
      </c>
      <c r="I31" s="22">
        <f t="shared" ref="I31:L31" si="1">H31+($D$6*$D$10)</f>
        <v>0</v>
      </c>
      <c r="J31" s="22">
        <f t="shared" si="1"/>
        <v>0</v>
      </c>
      <c r="K31" s="22">
        <f t="shared" si="1"/>
        <v>0</v>
      </c>
      <c r="L31" s="22">
        <f t="shared" si="1"/>
        <v>0</v>
      </c>
    </row>
    <row r="34" spans="6:13">
      <c r="F34" s="16" t="s">
        <v>31</v>
      </c>
      <c r="G34" s="24">
        <f>L27-L31</f>
        <v>0</v>
      </c>
    </row>
    <row r="35" spans="6:13">
      <c r="F35" s="16" t="s">
        <v>32</v>
      </c>
      <c r="G35" s="25" t="e">
        <f>G34/L27</f>
        <v>#DIV/0!</v>
      </c>
    </row>
    <row r="36" spans="6:13" s="21" customFormat="1">
      <c r="F36" s="30"/>
      <c r="G36" s="31"/>
    </row>
    <row r="37" spans="6:13" s="21" customFormat="1">
      <c r="F37" s="30"/>
      <c r="G37" s="14" t="s">
        <v>0</v>
      </c>
      <c r="H37" s="14" t="s">
        <v>1</v>
      </c>
      <c r="I37" s="14" t="s">
        <v>2</v>
      </c>
      <c r="J37" s="14" t="s">
        <v>3</v>
      </c>
      <c r="K37" s="14" t="s">
        <v>4</v>
      </c>
      <c r="L37" s="14" t="s">
        <v>350</v>
      </c>
    </row>
    <row r="38" spans="6:13" s="21" customFormat="1">
      <c r="F38" s="42" t="s">
        <v>30</v>
      </c>
      <c r="G38" s="303">
        <f>G27</f>
        <v>0</v>
      </c>
      <c r="H38" s="303">
        <f t="shared" ref="H38:L38" si="2">H27</f>
        <v>0</v>
      </c>
      <c r="I38" s="303">
        <f t="shared" si="2"/>
        <v>0</v>
      </c>
      <c r="J38" s="303">
        <f t="shared" si="2"/>
        <v>0</v>
      </c>
      <c r="K38" s="303">
        <f t="shared" si="2"/>
        <v>0</v>
      </c>
      <c r="L38" s="303">
        <f t="shared" si="2"/>
        <v>0</v>
      </c>
    </row>
    <row r="39" spans="6:13" s="21" customFormat="1">
      <c r="F39" s="307" t="s">
        <v>91</v>
      </c>
      <c r="G39" s="303">
        <f>G31</f>
        <v>0</v>
      </c>
      <c r="H39" s="303">
        <f t="shared" ref="H39:L39" si="3">H31</f>
        <v>0</v>
      </c>
      <c r="I39" s="303">
        <f t="shared" si="3"/>
        <v>0</v>
      </c>
      <c r="J39" s="303">
        <f t="shared" si="3"/>
        <v>0</v>
      </c>
      <c r="K39" s="303">
        <f t="shared" si="3"/>
        <v>0</v>
      </c>
      <c r="L39" s="303">
        <f t="shared" si="3"/>
        <v>0</v>
      </c>
    </row>
    <row r="41" spans="6:13">
      <c r="F41" s="9"/>
      <c r="G41" s="9"/>
      <c r="H41" s="9"/>
      <c r="I41" s="9"/>
      <c r="J41" s="9"/>
      <c r="K41" s="9"/>
      <c r="L41" s="9"/>
    </row>
    <row r="42" spans="6:13" ht="19">
      <c r="G42" s="544" t="s">
        <v>355</v>
      </c>
      <c r="H42" s="544"/>
    </row>
    <row r="44" spans="6:13">
      <c r="F44" s="535" t="s">
        <v>79</v>
      </c>
      <c r="G44" s="535"/>
      <c r="H44" s="535"/>
      <c r="I44" s="535"/>
      <c r="J44" s="535"/>
      <c r="K44" s="535"/>
      <c r="L44" s="535"/>
      <c r="M44" s="535"/>
    </row>
    <row r="45" spans="6:13">
      <c r="F45" s="14" t="s">
        <v>9</v>
      </c>
      <c r="G45" s="14" t="s">
        <v>0</v>
      </c>
      <c r="H45" s="14" t="s">
        <v>1</v>
      </c>
      <c r="I45" s="14" t="s">
        <v>2</v>
      </c>
      <c r="J45" s="14" t="s">
        <v>3</v>
      </c>
      <c r="K45" s="14" t="s">
        <v>4</v>
      </c>
      <c r="L45" s="14" t="s">
        <v>350</v>
      </c>
      <c r="M45" s="14" t="s">
        <v>356</v>
      </c>
    </row>
    <row r="46" spans="6:13">
      <c r="F46" t="s">
        <v>7</v>
      </c>
      <c r="G46" s="22">
        <f>D6*D7</f>
        <v>0</v>
      </c>
      <c r="H46" s="22">
        <f>G46+($D$6*$D$7)</f>
        <v>0</v>
      </c>
      <c r="I46" s="22">
        <f t="shared" ref="I46:M46" si="4">H46+($D$6*$D$7)</f>
        <v>0</v>
      </c>
      <c r="J46" s="22">
        <f t="shared" si="4"/>
        <v>0</v>
      </c>
      <c r="K46" s="22">
        <f t="shared" si="4"/>
        <v>0</v>
      </c>
      <c r="L46" s="22">
        <f t="shared" si="4"/>
        <v>0</v>
      </c>
      <c r="M46" s="22">
        <f t="shared" si="4"/>
        <v>0</v>
      </c>
    </row>
    <row r="48" spans="6:13">
      <c r="F48" s="545" t="s">
        <v>90</v>
      </c>
      <c r="G48" s="545"/>
      <c r="H48" s="545"/>
      <c r="I48" s="545"/>
      <c r="J48" s="545"/>
      <c r="K48" s="545"/>
      <c r="L48" s="545"/>
      <c r="M48" s="545"/>
    </row>
    <row r="49" spans="6:14">
      <c r="F49" s="14" t="s">
        <v>9</v>
      </c>
      <c r="G49" s="14" t="s">
        <v>0</v>
      </c>
      <c r="H49" s="14" t="s">
        <v>1</v>
      </c>
      <c r="I49" s="14" t="s">
        <v>2</v>
      </c>
      <c r="J49" s="14" t="s">
        <v>3</v>
      </c>
      <c r="K49" s="14" t="s">
        <v>4</v>
      </c>
      <c r="L49" s="14" t="s">
        <v>350</v>
      </c>
      <c r="M49" s="14" t="s">
        <v>356</v>
      </c>
    </row>
    <row r="50" spans="6:14">
      <c r="F50" s="21" t="s">
        <v>80</v>
      </c>
      <c r="G50" s="22">
        <f>D6*D10</f>
        <v>0</v>
      </c>
      <c r="H50" s="22">
        <f>G50+($D$6*$D$10)</f>
        <v>0</v>
      </c>
      <c r="I50" s="22">
        <f t="shared" ref="I50:M50" si="5">H50+($D$6*$D$10)</f>
        <v>0</v>
      </c>
      <c r="J50" s="22">
        <f t="shared" si="5"/>
        <v>0</v>
      </c>
      <c r="K50" s="22">
        <f t="shared" si="5"/>
        <v>0</v>
      </c>
      <c r="L50" s="22">
        <f t="shared" si="5"/>
        <v>0</v>
      </c>
      <c r="M50" s="22">
        <f t="shared" si="5"/>
        <v>0</v>
      </c>
    </row>
    <row r="52" spans="6:14">
      <c r="F52" s="16" t="s">
        <v>31</v>
      </c>
      <c r="G52" s="24">
        <f>M46-M50</f>
        <v>0</v>
      </c>
    </row>
    <row r="53" spans="6:14">
      <c r="F53" s="16" t="s">
        <v>32</v>
      </c>
      <c r="G53" s="25" t="e">
        <f>G52/M46</f>
        <v>#DIV/0!</v>
      </c>
    </row>
    <row r="54" spans="6:14" s="21" customFormat="1">
      <c r="F54" s="30"/>
      <c r="G54" s="31"/>
    </row>
    <row r="55" spans="6:14" s="21" customFormat="1">
      <c r="F55" s="30"/>
      <c r="G55" s="14" t="s">
        <v>0</v>
      </c>
      <c r="H55" s="14" t="s">
        <v>1</v>
      </c>
      <c r="I55" s="14" t="s">
        <v>2</v>
      </c>
      <c r="J55" s="14" t="s">
        <v>3</v>
      </c>
      <c r="K55" s="14" t="s">
        <v>4</v>
      </c>
      <c r="L55" s="14" t="s">
        <v>350</v>
      </c>
      <c r="M55" s="14" t="s">
        <v>356</v>
      </c>
    </row>
    <row r="56" spans="6:14" s="21" customFormat="1">
      <c r="F56" s="42" t="s">
        <v>30</v>
      </c>
      <c r="G56" s="303">
        <f>G46</f>
        <v>0</v>
      </c>
      <c r="H56" s="303">
        <f t="shared" ref="H56:M56" si="6">H46</f>
        <v>0</v>
      </c>
      <c r="I56" s="303">
        <f t="shared" si="6"/>
        <v>0</v>
      </c>
      <c r="J56" s="303">
        <f t="shared" si="6"/>
        <v>0</v>
      </c>
      <c r="K56" s="303">
        <f t="shared" si="6"/>
        <v>0</v>
      </c>
      <c r="L56" s="303">
        <f t="shared" si="6"/>
        <v>0</v>
      </c>
      <c r="M56" s="303">
        <f t="shared" si="6"/>
        <v>0</v>
      </c>
    </row>
    <row r="57" spans="6:14" s="21" customFormat="1">
      <c r="F57" s="307" t="s">
        <v>91</v>
      </c>
      <c r="G57" s="303">
        <f>G50</f>
        <v>0</v>
      </c>
      <c r="H57" s="303">
        <f t="shared" ref="H57:M57" si="7">H50</f>
        <v>0</v>
      </c>
      <c r="I57" s="303">
        <f t="shared" si="7"/>
        <v>0</v>
      </c>
      <c r="J57" s="303">
        <f t="shared" si="7"/>
        <v>0</v>
      </c>
      <c r="K57" s="303">
        <f t="shared" si="7"/>
        <v>0</v>
      </c>
      <c r="L57" s="303">
        <f t="shared" si="7"/>
        <v>0</v>
      </c>
      <c r="M57" s="303">
        <f t="shared" si="7"/>
        <v>0</v>
      </c>
    </row>
    <row r="59" spans="6:14">
      <c r="F59" s="9"/>
      <c r="G59" s="9"/>
      <c r="H59" s="9"/>
      <c r="I59" s="9"/>
      <c r="J59" s="9"/>
      <c r="K59" s="9"/>
      <c r="L59" s="9"/>
      <c r="M59" s="9"/>
    </row>
    <row r="60" spans="6:14" ht="19">
      <c r="G60" s="544" t="s">
        <v>357</v>
      </c>
      <c r="H60" s="544"/>
    </row>
    <row r="62" spans="6:14">
      <c r="F62" s="535" t="s">
        <v>79</v>
      </c>
      <c r="G62" s="535"/>
      <c r="H62" s="535"/>
      <c r="I62" s="535"/>
      <c r="J62" s="535"/>
      <c r="K62" s="535"/>
      <c r="L62" s="535"/>
      <c r="M62" s="535"/>
      <c r="N62" s="535"/>
    </row>
    <row r="63" spans="6:14">
      <c r="F63" s="14" t="s">
        <v>9</v>
      </c>
      <c r="G63" s="14" t="s">
        <v>0</v>
      </c>
      <c r="H63" s="14" t="s">
        <v>1</v>
      </c>
      <c r="I63" s="14" t="s">
        <v>2</v>
      </c>
      <c r="J63" s="14" t="s">
        <v>3</v>
      </c>
      <c r="K63" s="14" t="s">
        <v>4</v>
      </c>
      <c r="L63" s="14" t="s">
        <v>350</v>
      </c>
      <c r="M63" s="14" t="s">
        <v>356</v>
      </c>
      <c r="N63" s="14" t="s">
        <v>358</v>
      </c>
    </row>
    <row r="64" spans="6:14">
      <c r="F64" s="21" t="s">
        <v>7</v>
      </c>
      <c r="G64" s="22">
        <f>D6*D7</f>
        <v>0</v>
      </c>
      <c r="H64" s="22">
        <f>G64+($D$6*$D$7)</f>
        <v>0</v>
      </c>
      <c r="I64" s="22">
        <f t="shared" ref="I64:M64" si="8">H64+($D$6*$D$7)</f>
        <v>0</v>
      </c>
      <c r="J64" s="22">
        <f t="shared" si="8"/>
        <v>0</v>
      </c>
      <c r="K64" s="22">
        <f t="shared" si="8"/>
        <v>0</v>
      </c>
      <c r="L64" s="22">
        <f t="shared" si="8"/>
        <v>0</v>
      </c>
      <c r="M64" s="22">
        <f t="shared" si="8"/>
        <v>0</v>
      </c>
      <c r="N64" s="22">
        <f>M64+($D$6*$D$7)</f>
        <v>0</v>
      </c>
    </row>
    <row r="66" spans="3:14">
      <c r="F66" s="545" t="s">
        <v>90</v>
      </c>
      <c r="G66" s="545"/>
      <c r="H66" s="545"/>
      <c r="I66" s="545"/>
      <c r="J66" s="545"/>
      <c r="K66" s="545"/>
      <c r="L66" s="545"/>
      <c r="M66" s="545"/>
      <c r="N66" s="545"/>
    </row>
    <row r="67" spans="3:14">
      <c r="F67" s="14" t="s">
        <v>9</v>
      </c>
      <c r="G67" s="14" t="s">
        <v>0</v>
      </c>
      <c r="H67" s="14" t="s">
        <v>1</v>
      </c>
      <c r="I67" s="14" t="s">
        <v>2</v>
      </c>
      <c r="J67" s="14" t="s">
        <v>3</v>
      </c>
      <c r="K67" s="14" t="s">
        <v>4</v>
      </c>
      <c r="L67" s="14" t="s">
        <v>350</v>
      </c>
      <c r="M67" s="14" t="s">
        <v>356</v>
      </c>
      <c r="N67" s="14" t="s">
        <v>358</v>
      </c>
    </row>
    <row r="68" spans="3:14">
      <c r="F68" s="21" t="s">
        <v>80</v>
      </c>
      <c r="G68" s="22">
        <f>D6*D10</f>
        <v>0</v>
      </c>
      <c r="H68" s="22">
        <f>G68+($D$6*$D$10)</f>
        <v>0</v>
      </c>
      <c r="I68" s="22">
        <f t="shared" ref="I68:N68" si="9">H68+($D$6*$D$10)</f>
        <v>0</v>
      </c>
      <c r="J68" s="22">
        <f t="shared" si="9"/>
        <v>0</v>
      </c>
      <c r="K68" s="22">
        <f t="shared" si="9"/>
        <v>0</v>
      </c>
      <c r="L68" s="22">
        <f t="shared" si="9"/>
        <v>0</v>
      </c>
      <c r="M68" s="22">
        <f t="shared" si="9"/>
        <v>0</v>
      </c>
      <c r="N68" s="22">
        <f t="shared" si="9"/>
        <v>0</v>
      </c>
    </row>
    <row r="70" spans="3:14">
      <c r="F70" s="16" t="s">
        <v>31</v>
      </c>
      <c r="G70" s="24">
        <f>N64-N68</f>
        <v>0</v>
      </c>
    </row>
    <row r="71" spans="3:14">
      <c r="F71" s="16" t="s">
        <v>32</v>
      </c>
      <c r="G71" s="25" t="e">
        <f>G70/N64</f>
        <v>#DIV/0!</v>
      </c>
    </row>
    <row r="73" spans="3:14">
      <c r="G73" s="14" t="s">
        <v>0</v>
      </c>
      <c r="H73" s="14" t="s">
        <v>1</v>
      </c>
      <c r="I73" s="14" t="s">
        <v>2</v>
      </c>
      <c r="J73" s="14" t="s">
        <v>3</v>
      </c>
      <c r="K73" s="14" t="s">
        <v>4</v>
      </c>
      <c r="L73" s="14" t="s">
        <v>350</v>
      </c>
      <c r="M73" s="14" t="s">
        <v>356</v>
      </c>
      <c r="N73" s="14" t="s">
        <v>358</v>
      </c>
    </row>
    <row r="74" spans="3:14">
      <c r="C74" s="21"/>
      <c r="D74" s="21"/>
      <c r="E74" s="21"/>
      <c r="F74" s="42" t="s">
        <v>30</v>
      </c>
      <c r="G74" s="22">
        <f>G64</f>
        <v>0</v>
      </c>
      <c r="H74" s="22">
        <f t="shared" ref="H74:N74" si="10">H64</f>
        <v>0</v>
      </c>
      <c r="I74" s="22">
        <f t="shared" si="10"/>
        <v>0</v>
      </c>
      <c r="J74" s="22">
        <f t="shared" si="10"/>
        <v>0</v>
      </c>
      <c r="K74" s="22">
        <f t="shared" si="10"/>
        <v>0</v>
      </c>
      <c r="L74" s="22">
        <f t="shared" si="10"/>
        <v>0</v>
      </c>
      <c r="M74" s="22">
        <f t="shared" si="10"/>
        <v>0</v>
      </c>
      <c r="N74" s="22">
        <f t="shared" si="10"/>
        <v>0</v>
      </c>
    </row>
    <row r="75" spans="3:14">
      <c r="C75" s="21"/>
      <c r="D75" s="21"/>
      <c r="E75" s="21"/>
      <c r="F75" s="307" t="s">
        <v>91</v>
      </c>
      <c r="G75" s="22">
        <f>G68</f>
        <v>0</v>
      </c>
      <c r="H75" s="22">
        <f t="shared" ref="H75:N75" si="11">H68</f>
        <v>0</v>
      </c>
      <c r="I75" s="22">
        <f t="shared" si="11"/>
        <v>0</v>
      </c>
      <c r="J75" s="22">
        <f t="shared" si="11"/>
        <v>0</v>
      </c>
      <c r="K75" s="22">
        <f t="shared" si="11"/>
        <v>0</v>
      </c>
      <c r="L75" s="22">
        <f t="shared" si="11"/>
        <v>0</v>
      </c>
      <c r="M75" s="22">
        <f t="shared" si="11"/>
        <v>0</v>
      </c>
      <c r="N75" s="22">
        <f t="shared" si="11"/>
        <v>0</v>
      </c>
    </row>
    <row r="77" spans="3:14">
      <c r="F77" s="9"/>
      <c r="G77" s="9"/>
      <c r="H77" s="9"/>
      <c r="I77" s="9"/>
      <c r="J77" s="9"/>
      <c r="K77" s="9"/>
      <c r="L77" s="9"/>
      <c r="M77" s="9"/>
      <c r="N77" s="9"/>
    </row>
    <row r="78" spans="3:14">
      <c r="G78" s="14" t="s">
        <v>0</v>
      </c>
      <c r="H78" s="14" t="s">
        <v>1</v>
      </c>
      <c r="I78" s="14" t="s">
        <v>2</v>
      </c>
      <c r="J78" s="14" t="s">
        <v>3</v>
      </c>
      <c r="K78" s="14" t="s">
        <v>4</v>
      </c>
      <c r="L78" s="14" t="str">
        <f>IF(L79="","","Year 6")</f>
        <v>Year 6</v>
      </c>
      <c r="M78" s="14" t="str">
        <f>IF(M79="","","Year 7")</f>
        <v>Year 7</v>
      </c>
      <c r="N78" s="14" t="str">
        <f>IF(N79="","","Year 8")</f>
        <v>Year 8</v>
      </c>
    </row>
    <row r="79" spans="3:14">
      <c r="C79" s="580" t="s">
        <v>378</v>
      </c>
      <c r="D79" s="580"/>
      <c r="E79" s="580"/>
      <c r="F79" s="42" t="s">
        <v>30</v>
      </c>
      <c r="G79" s="22" t="b">
        <f>IF(AND('Fleet Data Sheet'!$D$7=5),'Action 7 CALC'!G19,IF(AND('Fleet Data Sheet'!$D$7=6),'Action 7 CALC'!G38,IF(AND('Fleet Data Sheet'!$D$7=7),'Action 7 CALC'!G56,IF(AND('Fleet Data Sheet'!$D$7=8),'Action 7 CALC'!G74))))</f>
        <v>0</v>
      </c>
      <c r="H79" s="22" t="b">
        <f>IF(AND('Fleet Data Sheet'!$D$7=5),'Action 7 CALC'!H19,IF(AND('Fleet Data Sheet'!$D$7=6),'Action 7 CALC'!H38,IF(AND('Fleet Data Sheet'!$D$7=7),'Action 7 CALC'!H56,IF(AND('Fleet Data Sheet'!$D$7=8),'Action 7 CALC'!H74))))</f>
        <v>0</v>
      </c>
      <c r="I79" s="22" t="b">
        <f>IF(AND('Fleet Data Sheet'!$D$7=5),'Action 7 CALC'!I19,IF(AND('Fleet Data Sheet'!$D$7=6),'Action 7 CALC'!I38,IF(AND('Fleet Data Sheet'!$D$7=7),'Action 7 CALC'!I56,IF(AND('Fleet Data Sheet'!$D$7=8),'Action 7 CALC'!I74))))</f>
        <v>0</v>
      </c>
      <c r="J79" s="22" t="b">
        <f>IF(AND('Fleet Data Sheet'!$D$7=5),'Action 7 CALC'!J19,IF(AND('Fleet Data Sheet'!$D$7=6),'Action 7 CALC'!J38,IF(AND('Fleet Data Sheet'!$D$7=7),'Action 7 CALC'!J56,IF(AND('Fleet Data Sheet'!$D$7=8),'Action 7 CALC'!J74))))</f>
        <v>0</v>
      </c>
      <c r="K79" s="22" t="b">
        <f>IF(AND('Fleet Data Sheet'!$D$7=5),'Action 7 CALC'!K19,IF(AND('Fleet Data Sheet'!$D$7=6),'Action 7 CALC'!K38,IF(AND('Fleet Data Sheet'!$D$7=7),'Action 7 CALC'!K56,IF(AND('Fleet Data Sheet'!$D$7=8),'Action 7 CALC'!K74))))</f>
        <v>0</v>
      </c>
      <c r="L79" s="22" t="b">
        <f>IF(AND('Fleet Data Sheet'!$D$7=5),"",IF(AND('Fleet Data Sheet'!$D$7=6),'Action 7 CALC'!L38,IF(AND('Fleet Data Sheet'!$D$7=7),'Action 7 CALC'!L56,IF(AND('Fleet Data Sheet'!$D$7=8),'Action 7 CALC'!L74))))</f>
        <v>0</v>
      </c>
      <c r="M79" s="22" t="b">
        <f>IF(AND('Fleet Data Sheet'!$D$7=5),"",IF(AND('Fleet Data Sheet'!$D$7=6),"",IF(AND('Fleet Data Sheet'!$D$7=7),'Action 7 CALC'!M56,IF(AND('Fleet Data Sheet'!$D$7=8),'Action 7 CALC'!M74))))</f>
        <v>0</v>
      </c>
      <c r="N79" s="22" t="b">
        <f>IF(AND('Fleet Data Sheet'!$D$7=5),"",IF(AND('Fleet Data Sheet'!$D$7=6),"",IF(AND('Fleet Data Sheet'!$D$7=7),"",IF(AND('Fleet Data Sheet'!$D$7=8),'Action 7 CALC'!N74))))</f>
        <v>0</v>
      </c>
    </row>
    <row r="80" spans="3:14">
      <c r="C80" s="580"/>
      <c r="D80" s="580"/>
      <c r="E80" s="580"/>
      <c r="F80" s="307" t="s">
        <v>91</v>
      </c>
      <c r="G80" s="22" t="b">
        <f>IF(AND('Fleet Data Sheet'!$D$7=5),'Action 7 CALC'!G20,IF(AND('Fleet Data Sheet'!$D$7=6),'Action 7 CALC'!G39,IF(AND('Fleet Data Sheet'!$D$7=7),'Action 7 CALC'!G57,IF(AND('Fleet Data Sheet'!$D$7=8),'Action 7 CALC'!G75))))</f>
        <v>0</v>
      </c>
      <c r="H80" s="22" t="b">
        <f>IF(AND('Fleet Data Sheet'!$D$7=5),'Action 7 CALC'!H20,IF(AND('Fleet Data Sheet'!$D$7=6),'Action 7 CALC'!H39,IF(AND('Fleet Data Sheet'!$D$7=7),'Action 7 CALC'!H57,IF(AND('Fleet Data Sheet'!$D$7=8),'Action 7 CALC'!H75))))</f>
        <v>0</v>
      </c>
      <c r="I80" s="22" t="b">
        <f>IF(AND('Fleet Data Sheet'!$D$7=5),'Action 7 CALC'!I20,IF(AND('Fleet Data Sheet'!$D$7=6),'Action 7 CALC'!I39,IF(AND('Fleet Data Sheet'!$D$7=7),'Action 7 CALC'!I57,IF(AND('Fleet Data Sheet'!$D$7=8),'Action 7 CALC'!I75))))</f>
        <v>0</v>
      </c>
      <c r="J80" s="22" t="b">
        <f>IF(AND('Fleet Data Sheet'!$D$7=5),'Action 7 CALC'!J20,IF(AND('Fleet Data Sheet'!$D$7=6),'Action 7 CALC'!J39,IF(AND('Fleet Data Sheet'!$D$7=7),'Action 7 CALC'!J57,IF(AND('Fleet Data Sheet'!$D$7=8),'Action 7 CALC'!J75))))</f>
        <v>0</v>
      </c>
      <c r="K80" s="22" t="b">
        <f>IF(AND('Fleet Data Sheet'!$D$7=5),'Action 7 CALC'!K20,IF(AND('Fleet Data Sheet'!$D$7=6),'Action 7 CALC'!K39,IF(AND('Fleet Data Sheet'!$D$7=7),'Action 7 CALC'!K57,IF(AND('Fleet Data Sheet'!$D$7=8),'Action 7 CALC'!K75))))</f>
        <v>0</v>
      </c>
      <c r="L80" s="22" t="b">
        <f>IF(AND('Fleet Data Sheet'!$D$7=5),"",IF(AND('Fleet Data Sheet'!$D$7=6),'Action 7 CALC'!L39,IF(AND('Fleet Data Sheet'!$D$7=7),'Action 7 CALC'!L57,IF(AND('Fleet Data Sheet'!$D$7=8),'Action 7 CALC'!L75))))</f>
        <v>0</v>
      </c>
      <c r="M80" s="22" t="b">
        <f>IF(AND('Fleet Data Sheet'!$D$7=5),"",IF(AND('Fleet Data Sheet'!$D$7=6),"",IF(AND('Fleet Data Sheet'!$D$7=7),'Action 7 CALC'!M57,IF(AND('Fleet Data Sheet'!$D$7=8),'Action 7 CALC'!M75))))</f>
        <v>0</v>
      </c>
      <c r="N80" s="22" t="b">
        <f>IF(AND('Fleet Data Sheet'!$D$7=5),"",IF(AND('Fleet Data Sheet'!$D$7=6),"",IF(AND('Fleet Data Sheet'!$D$7=7),"",IF(AND('Fleet Data Sheet'!$D$7=8),'Action 7 CALC'!N75))))</f>
        <v>0</v>
      </c>
    </row>
  </sheetData>
  <mergeCells count="13">
    <mergeCell ref="C79:E80"/>
    <mergeCell ref="G60:H60"/>
    <mergeCell ref="F62:N62"/>
    <mergeCell ref="F66:N66"/>
    <mergeCell ref="G4:H4"/>
    <mergeCell ref="G42:H42"/>
    <mergeCell ref="F44:M44"/>
    <mergeCell ref="F48:M48"/>
    <mergeCell ref="F6:K6"/>
    <mergeCell ref="F10:K10"/>
    <mergeCell ref="F25:L25"/>
    <mergeCell ref="F29:L29"/>
    <mergeCell ref="G23:H23"/>
  </mergeCells>
  <conditionalFormatting sqref="L78">
    <cfRule type="expression" dxfId="5" priority="3">
      <formula>$L$78=""</formula>
    </cfRule>
  </conditionalFormatting>
  <conditionalFormatting sqref="M78">
    <cfRule type="expression" dxfId="4" priority="2">
      <formula>$M$78=""</formula>
    </cfRule>
  </conditionalFormatting>
  <conditionalFormatting sqref="N78">
    <cfRule type="expression" dxfId="3" priority="1">
      <formula>$N$78=""</formula>
    </cfRule>
  </conditionalFormatting>
  <hyperlinks>
    <hyperlink ref="A3" location="'7.M&amp;R'!A1" display="Action 7"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R27"/>
  <sheetViews>
    <sheetView showGridLines="0" showRowColHeaders="0" zoomScale="115" zoomScaleNormal="115" zoomScalePageLayoutView="115" workbookViewId="0">
      <selection activeCell="K36" sqref="K36"/>
    </sheetView>
  </sheetViews>
  <sheetFormatPr baseColWidth="10" defaultColWidth="8.83203125" defaultRowHeight="15"/>
  <cols>
    <col min="1" max="1" width="10" style="114" customWidth="1"/>
    <col min="2" max="2" width="14.1640625" style="114" customWidth="1"/>
    <col min="3" max="4" width="8.83203125" style="114"/>
    <col min="5" max="5" width="8.83203125" style="114" customWidth="1"/>
    <col min="6" max="6" width="8.83203125" style="114"/>
    <col min="7" max="7" width="3" style="114" customWidth="1"/>
    <col min="8" max="8" width="6.1640625" style="114" customWidth="1"/>
    <col min="9" max="9" width="7.33203125" style="114" customWidth="1"/>
    <col min="10" max="10" width="8.83203125" style="114"/>
    <col min="11" max="11" width="17.1640625" style="114" customWidth="1"/>
    <col min="12" max="12" width="11.5" style="114" customWidth="1"/>
    <col min="13" max="13" width="19.6640625" style="114" customWidth="1"/>
    <col min="14" max="14" width="15" style="114" customWidth="1"/>
    <col min="15" max="15" width="8.83203125" style="114"/>
    <col min="16" max="16" width="21.33203125" style="114" customWidth="1"/>
    <col min="17" max="17" width="10.5" style="114" customWidth="1"/>
    <col min="18" max="16384" width="8.83203125" style="114"/>
  </cols>
  <sheetData>
    <row r="1" spans="1:18" ht="9" customHeight="1"/>
    <row r="2" spans="1:18" ht="15" customHeight="1">
      <c r="A2" s="113"/>
      <c r="C2" s="528" t="s">
        <v>190</v>
      </c>
      <c r="D2" s="529"/>
      <c r="E2" s="529"/>
      <c r="F2" s="529"/>
      <c r="G2" s="529"/>
      <c r="H2" s="529"/>
      <c r="I2" s="529"/>
      <c r="J2" s="529"/>
      <c r="K2" s="529"/>
      <c r="L2" s="529"/>
      <c r="M2" s="529"/>
      <c r="N2" s="530"/>
      <c r="O2" s="124"/>
      <c r="P2" s="124"/>
      <c r="Q2" s="124"/>
      <c r="R2" s="124"/>
    </row>
    <row r="3" spans="1:18" ht="15" customHeight="1">
      <c r="A3" s="113"/>
      <c r="C3" s="531"/>
      <c r="D3" s="532"/>
      <c r="E3" s="532"/>
      <c r="F3" s="532"/>
      <c r="G3" s="532"/>
      <c r="H3" s="532"/>
      <c r="I3" s="532"/>
      <c r="J3" s="532"/>
      <c r="K3" s="532"/>
      <c r="L3" s="532"/>
      <c r="M3" s="532"/>
      <c r="N3" s="533"/>
      <c r="O3" s="124"/>
      <c r="P3" s="124"/>
      <c r="Q3" s="124"/>
      <c r="R3" s="124"/>
    </row>
    <row r="4" spans="1:18" ht="9" customHeight="1">
      <c r="A4" s="113"/>
    </row>
    <row r="5" spans="1:18" ht="15" customHeight="1">
      <c r="C5" s="519" t="s">
        <v>97</v>
      </c>
      <c r="D5" s="548"/>
      <c r="E5" s="548"/>
      <c r="F5" s="548"/>
      <c r="G5" s="548"/>
      <c r="H5" s="548"/>
      <c r="I5" s="548"/>
      <c r="J5" s="549"/>
      <c r="M5" s="311" t="s">
        <v>6</v>
      </c>
      <c r="N5" s="62">
        <f>'Action 8 CALC'!D5</f>
        <v>0</v>
      </c>
      <c r="P5" s="116"/>
      <c r="Q5" s="117"/>
    </row>
    <row r="6" spans="1:18">
      <c r="C6" s="550"/>
      <c r="D6" s="551"/>
      <c r="E6" s="551"/>
      <c r="F6" s="551"/>
      <c r="G6" s="551"/>
      <c r="H6" s="551"/>
      <c r="I6" s="551"/>
      <c r="J6" s="552"/>
      <c r="P6" s="116"/>
      <c r="Q6" s="119"/>
    </row>
    <row r="7" spans="1:18">
      <c r="C7" s="550"/>
      <c r="D7" s="551"/>
      <c r="E7" s="551"/>
      <c r="F7" s="551"/>
      <c r="G7" s="551"/>
      <c r="H7" s="551"/>
      <c r="I7" s="551"/>
      <c r="J7" s="552"/>
      <c r="M7" s="311" t="s">
        <v>31</v>
      </c>
      <c r="N7" s="125" t="b">
        <f>IF(AND('Fleet Data Sheet'!D7=5),'Action 8 CALC'!G16,IF(AND('Fleet Data Sheet'!D7=6),'Action 8 CALC'!G38,IF(AND('Fleet Data Sheet'!D7=7),'Action 8 CALC'!G59,IF(AND('Fleet Data Sheet'!D7=8),'Action 8 CALC'!G80))))</f>
        <v>0</v>
      </c>
    </row>
    <row r="8" spans="1:18">
      <c r="C8" s="550"/>
      <c r="D8" s="551"/>
      <c r="E8" s="551"/>
      <c r="F8" s="551"/>
      <c r="G8" s="551"/>
      <c r="H8" s="551"/>
      <c r="I8" s="551"/>
      <c r="J8" s="552"/>
      <c r="M8" s="311" t="s">
        <v>32</v>
      </c>
      <c r="N8" s="126" t="b">
        <f>IF(AND('Fleet Data Sheet'!D7=5),'Action 8 CALC'!G17,IF(AND('Fleet Data Sheet'!D7=6),'Action 8 CALC'!G39,IF(AND('Fleet Data Sheet'!D7=7),'Action 8 CALC'!G60,IF(AND('Fleet Data Sheet'!D7=8),'Action 8 CALC'!G81))))</f>
        <v>0</v>
      </c>
    </row>
    <row r="9" spans="1:18">
      <c r="C9" s="550"/>
      <c r="D9" s="551"/>
      <c r="E9" s="551"/>
      <c r="F9" s="551"/>
      <c r="G9" s="551"/>
      <c r="H9" s="551"/>
      <c r="I9" s="551"/>
      <c r="J9" s="552"/>
    </row>
    <row r="10" spans="1:18">
      <c r="C10" s="550"/>
      <c r="D10" s="551"/>
      <c r="E10" s="551"/>
      <c r="F10" s="551"/>
      <c r="G10" s="551"/>
      <c r="H10" s="551"/>
      <c r="I10" s="551"/>
      <c r="J10" s="552"/>
    </row>
    <row r="11" spans="1:18" ht="3.75" customHeight="1">
      <c r="C11" s="550"/>
      <c r="D11" s="551"/>
      <c r="E11" s="551"/>
      <c r="F11" s="551"/>
      <c r="G11" s="551"/>
      <c r="H11" s="551"/>
      <c r="I11" s="551"/>
      <c r="J11" s="552"/>
    </row>
    <row r="12" spans="1:18">
      <c r="C12" s="550"/>
      <c r="D12" s="551"/>
      <c r="E12" s="551"/>
      <c r="F12" s="551"/>
      <c r="G12" s="551"/>
      <c r="H12" s="551"/>
      <c r="I12" s="551"/>
      <c r="J12" s="552"/>
    </row>
    <row r="13" spans="1:18" ht="6.75" customHeight="1">
      <c r="C13" s="550"/>
      <c r="D13" s="551"/>
      <c r="E13" s="551"/>
      <c r="F13" s="551"/>
      <c r="G13" s="551"/>
      <c r="H13" s="551"/>
      <c r="I13" s="551"/>
      <c r="J13" s="552"/>
    </row>
    <row r="14" spans="1:18">
      <c r="C14" s="550"/>
      <c r="D14" s="551"/>
      <c r="E14" s="551"/>
      <c r="F14" s="551"/>
      <c r="G14" s="551"/>
      <c r="H14" s="551"/>
      <c r="I14" s="551"/>
      <c r="J14" s="552"/>
    </row>
    <row r="15" spans="1:18">
      <c r="C15" s="550"/>
      <c r="D15" s="551"/>
      <c r="E15" s="551"/>
      <c r="F15" s="551"/>
      <c r="G15" s="551"/>
      <c r="H15" s="551"/>
      <c r="I15" s="551"/>
      <c r="J15" s="552"/>
    </row>
    <row r="16" spans="1:18">
      <c r="C16" s="550"/>
      <c r="D16" s="551"/>
      <c r="E16" s="551"/>
      <c r="F16" s="551"/>
      <c r="G16" s="551"/>
      <c r="H16" s="551"/>
      <c r="I16" s="551"/>
      <c r="J16" s="552"/>
    </row>
    <row r="17" spans="3:14" ht="6.75" customHeight="1">
      <c r="C17" s="550"/>
      <c r="D17" s="551"/>
      <c r="E17" s="551"/>
      <c r="F17" s="551"/>
      <c r="G17" s="551"/>
      <c r="H17" s="551"/>
      <c r="I17" s="551"/>
      <c r="J17" s="552"/>
    </row>
    <row r="18" spans="3:14">
      <c r="C18" s="550"/>
      <c r="D18" s="551"/>
      <c r="E18" s="551"/>
      <c r="F18" s="551"/>
      <c r="G18" s="551"/>
      <c r="H18" s="551"/>
      <c r="I18" s="551"/>
      <c r="J18" s="552"/>
    </row>
    <row r="19" spans="3:14">
      <c r="C19" s="550"/>
      <c r="D19" s="551"/>
      <c r="E19" s="551"/>
      <c r="F19" s="551"/>
      <c r="G19" s="551"/>
      <c r="H19" s="551"/>
      <c r="I19" s="551"/>
      <c r="J19" s="552"/>
    </row>
    <row r="20" spans="3:14">
      <c r="C20" s="550"/>
      <c r="D20" s="551"/>
      <c r="E20" s="551"/>
      <c r="F20" s="551"/>
      <c r="G20" s="551"/>
      <c r="H20" s="551"/>
      <c r="I20" s="551"/>
      <c r="J20" s="552"/>
    </row>
    <row r="21" spans="3:14">
      <c r="C21" s="550"/>
      <c r="D21" s="551"/>
      <c r="E21" s="551"/>
      <c r="F21" s="551"/>
      <c r="G21" s="551"/>
      <c r="H21" s="551"/>
      <c r="I21" s="551"/>
      <c r="J21" s="552"/>
    </row>
    <row r="22" spans="3:14" ht="5.25" customHeight="1">
      <c r="C22" s="550"/>
      <c r="D22" s="551"/>
      <c r="E22" s="551"/>
      <c r="F22" s="551"/>
      <c r="G22" s="551"/>
      <c r="H22" s="551"/>
      <c r="I22" s="551"/>
      <c r="J22" s="552"/>
    </row>
    <row r="23" spans="3:14" ht="3" customHeight="1">
      <c r="C23" s="550"/>
      <c r="D23" s="551"/>
      <c r="E23" s="551"/>
      <c r="F23" s="551"/>
      <c r="G23" s="551"/>
      <c r="H23" s="551"/>
      <c r="I23" s="551"/>
      <c r="J23" s="552"/>
    </row>
    <row r="24" spans="3:14">
      <c r="C24" s="550"/>
      <c r="D24" s="551"/>
      <c r="E24" s="551"/>
      <c r="F24" s="551"/>
      <c r="G24" s="551"/>
      <c r="H24" s="551"/>
      <c r="I24" s="551"/>
      <c r="J24" s="552"/>
    </row>
    <row r="25" spans="3:14" ht="60.75" customHeight="1">
      <c r="C25" s="553"/>
      <c r="D25" s="554"/>
      <c r="E25" s="554"/>
      <c r="F25" s="554"/>
      <c r="G25" s="554"/>
      <c r="H25" s="554"/>
      <c r="I25" s="554"/>
      <c r="J25" s="555"/>
    </row>
    <row r="26" spans="3:14" ht="3" customHeight="1"/>
    <row r="27" spans="3:14" ht="45">
      <c r="H27" s="178" t="s">
        <v>241</v>
      </c>
      <c r="I27" s="178" t="s">
        <v>171</v>
      </c>
      <c r="J27" s="159" t="s">
        <v>98</v>
      </c>
      <c r="L27" s="113" t="s">
        <v>40</v>
      </c>
      <c r="M27" s="146" t="s">
        <v>172</v>
      </c>
      <c r="N27" s="113"/>
    </row>
  </sheetData>
  <mergeCells count="2">
    <mergeCell ref="C5:J25"/>
    <mergeCell ref="C2:N3"/>
  </mergeCells>
  <hyperlinks>
    <hyperlink ref="I27" location="'Priority Matrix'!A1" display="Priority Matrix" xr:uid="{00000000-0004-0000-1A00-000000000000}"/>
    <hyperlink ref="J27" location="FMF!A1" display="FMF" xr:uid="{00000000-0004-0000-1A00-000001000000}"/>
    <hyperlink ref="L27" location="'Option 14 CALC'!A1" display="Calculations" xr:uid="{00000000-0004-0000-1A00-000002000000}"/>
    <hyperlink ref="M27" location="'7.M&amp;R'!A1" display="Previous action" xr:uid="{00000000-0004-0000-1A00-000003000000}"/>
    <hyperlink ref="H27" location="'Fleet Data Sheet'!A1" display="Fleet Data Sheet" xr:uid="{00000000-0004-0000-1A00-000004000000}"/>
  </hyperlinks>
  <pageMargins left="0.7" right="0.7" top="0.75" bottom="0.75" header="0.3" footer="0.3"/>
  <pageSetup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2:Q90"/>
  <sheetViews>
    <sheetView topLeftCell="A59" workbookViewId="0">
      <selection activeCell="N91" sqref="N91"/>
    </sheetView>
  </sheetViews>
  <sheetFormatPr baseColWidth="10" defaultColWidth="8.83203125" defaultRowHeight="15"/>
  <cols>
    <col min="2" max="2" width="15.33203125" customWidth="1"/>
    <col min="3" max="3" width="39" customWidth="1"/>
    <col min="4" max="4" width="9.1640625" bestFit="1" customWidth="1"/>
    <col min="6" max="6" width="32.5" customWidth="1"/>
    <col min="7" max="7" width="12.83203125" bestFit="1" customWidth="1"/>
    <col min="8" max="9" width="11.1640625" bestFit="1" customWidth="1"/>
    <col min="10" max="10" width="12.33203125" customWidth="1"/>
    <col min="11" max="11" width="12" customWidth="1"/>
    <col min="12" max="12" width="13.33203125" customWidth="1"/>
    <col min="13" max="13" width="11.83203125" customWidth="1"/>
    <col min="14" max="14" width="12.5" customWidth="1"/>
  </cols>
  <sheetData>
    <row r="2" spans="1:17">
      <c r="C2" s="15" t="s">
        <v>174</v>
      </c>
    </row>
    <row r="3" spans="1:17">
      <c r="A3" s="6" t="s">
        <v>173</v>
      </c>
    </row>
    <row r="5" spans="1:17">
      <c r="C5" s="12" t="s">
        <v>6</v>
      </c>
      <c r="D5" s="189">
        <f>'Fleet Data Sheet'!D6</f>
        <v>0</v>
      </c>
      <c r="F5" s="535" t="s">
        <v>86</v>
      </c>
      <c r="G5" s="535"/>
      <c r="H5" s="535"/>
      <c r="I5" s="535"/>
      <c r="J5" s="535"/>
      <c r="K5" s="535"/>
      <c r="N5" s="292"/>
      <c r="O5" s="292"/>
      <c r="P5" s="292"/>
      <c r="Q5" s="292"/>
    </row>
    <row r="6" spans="1:17">
      <c r="C6" s="12" t="s">
        <v>42</v>
      </c>
      <c r="D6" s="13">
        <f>'Fleet Data Sheet'!D13</f>
        <v>0</v>
      </c>
      <c r="F6" s="14" t="s">
        <v>9</v>
      </c>
      <c r="G6" s="14" t="s">
        <v>0</v>
      </c>
      <c r="H6" s="14" t="s">
        <v>1</v>
      </c>
      <c r="I6" s="14" t="s">
        <v>2</v>
      </c>
      <c r="J6" s="14" t="s">
        <v>3</v>
      </c>
      <c r="K6" s="14" t="s">
        <v>4</v>
      </c>
      <c r="N6" s="292"/>
      <c r="O6" s="292"/>
      <c r="P6" s="292"/>
      <c r="Q6" s="292"/>
    </row>
    <row r="7" spans="1:17">
      <c r="F7" t="s">
        <v>44</v>
      </c>
      <c r="G7" s="22">
        <f>$D$5*$D$6</f>
        <v>0</v>
      </c>
      <c r="H7" s="22">
        <f>$D$5*$D$6</f>
        <v>0</v>
      </c>
      <c r="I7" s="22">
        <f>$D$5*$D$6</f>
        <v>0</v>
      </c>
      <c r="J7" s="22">
        <f>$D$5*$D$6</f>
        <v>0</v>
      </c>
      <c r="K7" s="22">
        <f>$D$5*$D$6</f>
        <v>0</v>
      </c>
      <c r="N7" s="292"/>
      <c r="O7" s="292"/>
      <c r="P7" s="292"/>
      <c r="Q7" s="292"/>
    </row>
    <row r="8" spans="1:17">
      <c r="F8" s="9" t="s">
        <v>30</v>
      </c>
      <c r="G8" s="23">
        <f>G7</f>
        <v>0</v>
      </c>
      <c r="H8" s="23">
        <f>G8+(H7)</f>
        <v>0</v>
      </c>
      <c r="I8" s="23">
        <f>H8+(I7)</f>
        <v>0</v>
      </c>
      <c r="J8" s="23">
        <f>I8+(J7)</f>
        <v>0</v>
      </c>
      <c r="K8" s="23">
        <f>J8+(K7)</f>
        <v>0</v>
      </c>
      <c r="N8" s="292"/>
      <c r="O8" s="292"/>
      <c r="P8" s="292"/>
      <c r="Q8" s="292"/>
    </row>
    <row r="9" spans="1:17">
      <c r="N9" s="292"/>
      <c r="O9" s="292"/>
      <c r="P9" s="292"/>
      <c r="Q9" s="292"/>
    </row>
    <row r="10" spans="1:17">
      <c r="F10" s="545" t="s">
        <v>87</v>
      </c>
      <c r="G10" s="545"/>
      <c r="H10" s="545"/>
      <c r="I10" s="545"/>
      <c r="J10" s="545"/>
      <c r="K10" s="545"/>
      <c r="N10" s="292"/>
      <c r="O10" s="292"/>
      <c r="P10" s="292"/>
      <c r="Q10" s="292"/>
    </row>
    <row r="11" spans="1:17">
      <c r="C11" s="12" t="s">
        <v>206</v>
      </c>
      <c r="D11" s="43">
        <v>0.15</v>
      </c>
      <c r="F11" t="s">
        <v>28</v>
      </c>
      <c r="G11" s="22">
        <f>$D$5*$D$6-($D$5*$D$6*$D$11)</f>
        <v>0</v>
      </c>
      <c r="H11" s="22">
        <f>$D$5*$D$6-($D$5*$D$6*$D$11)</f>
        <v>0</v>
      </c>
      <c r="I11" s="22">
        <f>$D$5*$D$6-($D$5*$D$6*$D$11)</f>
        <v>0</v>
      </c>
      <c r="J11" s="22">
        <f>$D$5*$D$6-($D$5*$D$6*$D$11)</f>
        <v>0</v>
      </c>
      <c r="K11" s="22">
        <f>$D$5*$D$6-($D$5*$D$6*$D$11)</f>
        <v>0</v>
      </c>
      <c r="N11" s="292"/>
      <c r="O11" s="292"/>
      <c r="P11" s="292"/>
      <c r="Q11" s="292"/>
    </row>
    <row r="12" spans="1:17" s="21" customFormat="1">
      <c r="C12" s="12" t="s">
        <v>208</v>
      </c>
      <c r="D12" s="13">
        <f>'Fleet Data Sheet'!D14</f>
        <v>0</v>
      </c>
      <c r="F12" s="21" t="s">
        <v>207</v>
      </c>
      <c r="G12" s="22">
        <f>(D5*D12)+(D5*D13)</f>
        <v>0</v>
      </c>
      <c r="H12" s="22">
        <f>$D$5*$D$13</f>
        <v>0</v>
      </c>
      <c r="I12" s="22">
        <f>$D$5*$D$13</f>
        <v>0</v>
      </c>
      <c r="J12" s="22">
        <f>$D$5*$D$13</f>
        <v>0</v>
      </c>
      <c r="K12" s="22">
        <f>$D$5*$D$13</f>
        <v>0</v>
      </c>
      <c r="N12" s="292"/>
      <c r="O12" s="292"/>
      <c r="P12" s="292"/>
      <c r="Q12" s="292"/>
    </row>
    <row r="13" spans="1:17">
      <c r="C13" s="12" t="s">
        <v>209</v>
      </c>
      <c r="D13" s="13">
        <f>'Fleet Data Sheet'!D15</f>
        <v>0</v>
      </c>
      <c r="F13" s="9" t="s">
        <v>88</v>
      </c>
      <c r="G13" s="23">
        <f>SUM(G11:G12)</f>
        <v>0</v>
      </c>
      <c r="H13" s="23">
        <f>G13+SUM(H11:H12)</f>
        <v>0</v>
      </c>
      <c r="I13" s="23">
        <f>H13+SUM(I11:I12)</f>
        <v>0</v>
      </c>
      <c r="J13" s="23">
        <f>I13+SUM(J11:J12)</f>
        <v>0</v>
      </c>
      <c r="K13" s="23">
        <f>J13+SUM(K11:K12)</f>
        <v>0</v>
      </c>
      <c r="N13" s="292"/>
      <c r="O13" s="292"/>
      <c r="P13" s="292"/>
      <c r="Q13" s="292"/>
    </row>
    <row r="14" spans="1:17">
      <c r="N14" s="292"/>
      <c r="O14" s="292"/>
      <c r="P14" s="292"/>
      <c r="Q14" s="292"/>
    </row>
    <row r="15" spans="1:17">
      <c r="N15" s="292"/>
      <c r="O15" s="292"/>
      <c r="P15" s="292"/>
      <c r="Q15" s="292"/>
    </row>
    <row r="16" spans="1:17">
      <c r="F16" s="16" t="s">
        <v>31</v>
      </c>
      <c r="G16" s="24">
        <f>K8-K13</f>
        <v>0</v>
      </c>
      <c r="N16" s="292"/>
      <c r="O16" s="292"/>
      <c r="P16" s="292"/>
      <c r="Q16" s="292"/>
    </row>
    <row r="17" spans="6:17">
      <c r="F17" s="16" t="s">
        <v>32</v>
      </c>
      <c r="G17" s="25" t="e">
        <f>G16/K8</f>
        <v>#DIV/0!</v>
      </c>
      <c r="N17" s="292"/>
      <c r="O17" s="292"/>
      <c r="P17" s="292"/>
      <c r="Q17" s="292"/>
    </row>
    <row r="18" spans="6:17">
      <c r="N18" s="292"/>
      <c r="O18" s="292"/>
      <c r="P18" s="292"/>
      <c r="Q18" s="292"/>
    </row>
    <row r="19" spans="6:17">
      <c r="G19" s="14" t="s">
        <v>0</v>
      </c>
      <c r="H19" s="14" t="s">
        <v>1</v>
      </c>
      <c r="I19" s="14" t="s">
        <v>2</v>
      </c>
      <c r="J19" s="14" t="s">
        <v>3</v>
      </c>
      <c r="K19" s="14" t="s">
        <v>4</v>
      </c>
      <c r="N19" s="292"/>
      <c r="O19" s="292"/>
      <c r="P19" s="292"/>
      <c r="Q19" s="292"/>
    </row>
    <row r="20" spans="6:17">
      <c r="F20" s="17" t="s">
        <v>30</v>
      </c>
      <c r="G20" s="22">
        <f>G8</f>
        <v>0</v>
      </c>
      <c r="H20" s="22">
        <f>H8</f>
        <v>0</v>
      </c>
      <c r="I20" s="22">
        <f>I8</f>
        <v>0</v>
      </c>
      <c r="J20" s="22">
        <f>J8</f>
        <v>0</v>
      </c>
      <c r="K20" s="22">
        <f>K8</f>
        <v>0</v>
      </c>
      <c r="N20" s="292"/>
      <c r="O20" s="292"/>
      <c r="P20" s="292"/>
      <c r="Q20" s="292"/>
    </row>
    <row r="21" spans="6:17">
      <c r="F21" s="306" t="s">
        <v>89</v>
      </c>
      <c r="G21" s="22">
        <f>G13</f>
        <v>0</v>
      </c>
      <c r="H21" s="22">
        <f>H13</f>
        <v>0</v>
      </c>
      <c r="I21" s="22">
        <f>I13</f>
        <v>0</v>
      </c>
      <c r="J21" s="22">
        <f>J13</f>
        <v>0</v>
      </c>
      <c r="K21" s="22">
        <f>K13</f>
        <v>0</v>
      </c>
      <c r="N21" s="292"/>
      <c r="O21" s="292"/>
      <c r="P21" s="292"/>
      <c r="Q21" s="292"/>
    </row>
    <row r="23" spans="6:17">
      <c r="F23" s="9"/>
      <c r="G23" s="9"/>
      <c r="H23" s="9"/>
      <c r="I23" s="9"/>
      <c r="J23" s="9"/>
      <c r="K23" s="9"/>
    </row>
    <row r="24" spans="6:17" ht="19">
      <c r="G24" s="544" t="s">
        <v>353</v>
      </c>
      <c r="H24" s="544"/>
    </row>
    <row r="26" spans="6:17">
      <c r="F26" s="535" t="s">
        <v>86</v>
      </c>
      <c r="G26" s="535"/>
      <c r="H26" s="535"/>
      <c r="I26" s="535"/>
      <c r="J26" s="535"/>
      <c r="K26" s="535"/>
      <c r="L26" s="535"/>
    </row>
    <row r="27" spans="6:17">
      <c r="F27" s="14" t="s">
        <v>9</v>
      </c>
      <c r="G27" s="14" t="s">
        <v>0</v>
      </c>
      <c r="H27" s="14" t="s">
        <v>1</v>
      </c>
      <c r="I27" s="14" t="s">
        <v>2</v>
      </c>
      <c r="J27" s="14" t="s">
        <v>3</v>
      </c>
      <c r="K27" s="14" t="s">
        <v>4</v>
      </c>
      <c r="L27" s="14" t="s">
        <v>350</v>
      </c>
    </row>
    <row r="28" spans="6:17">
      <c r="F28" s="21" t="s">
        <v>44</v>
      </c>
      <c r="G28" s="22">
        <f>$D$5*$D$6</f>
        <v>0</v>
      </c>
      <c r="H28" s="22">
        <f t="shared" ref="H28:L28" si="0">$D$5*$D$6</f>
        <v>0</v>
      </c>
      <c r="I28" s="22">
        <f t="shared" si="0"/>
        <v>0</v>
      </c>
      <c r="J28" s="22">
        <f t="shared" si="0"/>
        <v>0</v>
      </c>
      <c r="K28" s="22">
        <f t="shared" si="0"/>
        <v>0</v>
      </c>
      <c r="L28" s="22">
        <f t="shared" si="0"/>
        <v>0</v>
      </c>
    </row>
    <row r="29" spans="6:17">
      <c r="F29" s="9" t="s">
        <v>30</v>
      </c>
      <c r="G29" s="23">
        <f>G28</f>
        <v>0</v>
      </c>
      <c r="H29" s="23">
        <f>G29+H28</f>
        <v>0</v>
      </c>
      <c r="I29" s="23">
        <f t="shared" ref="I29:L29" si="1">H29+I28</f>
        <v>0</v>
      </c>
      <c r="J29" s="23">
        <f t="shared" si="1"/>
        <v>0</v>
      </c>
      <c r="K29" s="23">
        <f t="shared" si="1"/>
        <v>0</v>
      </c>
      <c r="L29" s="23">
        <f t="shared" si="1"/>
        <v>0</v>
      </c>
    </row>
    <row r="31" spans="6:17">
      <c r="F31" s="545" t="s">
        <v>87</v>
      </c>
      <c r="G31" s="545"/>
      <c r="H31" s="545"/>
      <c r="I31" s="545"/>
      <c r="J31" s="545"/>
      <c r="K31" s="545"/>
      <c r="L31" s="545"/>
    </row>
    <row r="32" spans="6:17">
      <c r="F32" s="14" t="s">
        <v>9</v>
      </c>
      <c r="G32" s="14" t="s">
        <v>0</v>
      </c>
      <c r="H32" s="14" t="s">
        <v>1</v>
      </c>
      <c r="I32" s="14" t="s">
        <v>2</v>
      </c>
      <c r="J32" s="14" t="s">
        <v>3</v>
      </c>
      <c r="K32" s="14" t="s">
        <v>4</v>
      </c>
      <c r="L32" s="14" t="s">
        <v>350</v>
      </c>
    </row>
    <row r="33" spans="6:13">
      <c r="F33" s="21" t="s">
        <v>28</v>
      </c>
      <c r="G33" s="22">
        <f>$D$5*$D$6-($D$5*$D$6*$D$11)</f>
        <v>0</v>
      </c>
      <c r="H33" s="22">
        <f t="shared" ref="H33:L33" si="2">$D$5*$D$6-($D$5*$D$6*$D$11)</f>
        <v>0</v>
      </c>
      <c r="I33" s="22">
        <f t="shared" si="2"/>
        <v>0</v>
      </c>
      <c r="J33" s="22">
        <f t="shared" si="2"/>
        <v>0</v>
      </c>
      <c r="K33" s="22">
        <f t="shared" si="2"/>
        <v>0</v>
      </c>
      <c r="L33" s="22">
        <f t="shared" si="2"/>
        <v>0</v>
      </c>
    </row>
    <row r="34" spans="6:13">
      <c r="F34" s="21" t="s">
        <v>207</v>
      </c>
      <c r="G34" s="22">
        <f>(D5*D12)+(D5*D13)</f>
        <v>0</v>
      </c>
      <c r="H34" s="22">
        <f>$D$5*$D$13</f>
        <v>0</v>
      </c>
      <c r="I34" s="22">
        <f t="shared" ref="I34:K34" si="3">$D$5*$D$13</f>
        <v>0</v>
      </c>
      <c r="J34" s="22">
        <f t="shared" si="3"/>
        <v>0</v>
      </c>
      <c r="K34" s="22">
        <f t="shared" si="3"/>
        <v>0</v>
      </c>
      <c r="L34" s="22">
        <f>$D$5*$D$13</f>
        <v>0</v>
      </c>
    </row>
    <row r="35" spans="6:13">
      <c r="F35" s="9" t="s">
        <v>88</v>
      </c>
      <c r="G35" s="23">
        <f>SUM(G33:G34)</f>
        <v>0</v>
      </c>
      <c r="H35" s="23">
        <f>G35+SUM(H33:H34)</f>
        <v>0</v>
      </c>
      <c r="I35" s="23">
        <f t="shared" ref="I35:L35" si="4">H35+SUM(I33:I34)</f>
        <v>0</v>
      </c>
      <c r="J35" s="23">
        <f t="shared" si="4"/>
        <v>0</v>
      </c>
      <c r="K35" s="23">
        <f t="shared" si="4"/>
        <v>0</v>
      </c>
      <c r="L35" s="23">
        <f t="shared" si="4"/>
        <v>0</v>
      </c>
    </row>
    <row r="38" spans="6:13">
      <c r="F38" s="16" t="s">
        <v>31</v>
      </c>
      <c r="G38" s="24">
        <f>L29-L35</f>
        <v>0</v>
      </c>
    </row>
    <row r="39" spans="6:13">
      <c r="F39" s="16" t="s">
        <v>32</v>
      </c>
      <c r="G39" s="25" t="e">
        <f>G38/L29</f>
        <v>#DIV/0!</v>
      </c>
    </row>
    <row r="40" spans="6:13" s="21" customFormat="1">
      <c r="F40" s="30"/>
      <c r="G40" s="31"/>
    </row>
    <row r="41" spans="6:13" s="21" customFormat="1">
      <c r="F41" s="30"/>
      <c r="G41" s="14" t="s">
        <v>0</v>
      </c>
      <c r="H41" s="14" t="s">
        <v>1</v>
      </c>
      <c r="I41" s="14" t="s">
        <v>2</v>
      </c>
      <c r="J41" s="14" t="s">
        <v>3</v>
      </c>
      <c r="K41" s="14" t="s">
        <v>4</v>
      </c>
      <c r="L41" s="14" t="s">
        <v>350</v>
      </c>
    </row>
    <row r="42" spans="6:13" s="21" customFormat="1">
      <c r="F42" s="17" t="s">
        <v>30</v>
      </c>
      <c r="G42" s="303">
        <f>G29</f>
        <v>0</v>
      </c>
      <c r="H42" s="303">
        <f t="shared" ref="H42:L42" si="5">H29</f>
        <v>0</v>
      </c>
      <c r="I42" s="303">
        <f t="shared" si="5"/>
        <v>0</v>
      </c>
      <c r="J42" s="303">
        <f t="shared" si="5"/>
        <v>0</v>
      </c>
      <c r="K42" s="303">
        <f t="shared" si="5"/>
        <v>0</v>
      </c>
      <c r="L42" s="303">
        <f t="shared" si="5"/>
        <v>0</v>
      </c>
    </row>
    <row r="43" spans="6:13" s="21" customFormat="1">
      <c r="F43" s="306" t="s">
        <v>89</v>
      </c>
      <c r="G43" s="303">
        <f>G35</f>
        <v>0</v>
      </c>
      <c r="H43" s="303">
        <f t="shared" ref="H43:L43" si="6">H35</f>
        <v>0</v>
      </c>
      <c r="I43" s="303">
        <f t="shared" si="6"/>
        <v>0</v>
      </c>
      <c r="J43" s="303">
        <f t="shared" si="6"/>
        <v>0</v>
      </c>
      <c r="K43" s="303">
        <f t="shared" si="6"/>
        <v>0</v>
      </c>
      <c r="L43" s="303">
        <f t="shared" si="6"/>
        <v>0</v>
      </c>
    </row>
    <row r="45" spans="6:13">
      <c r="F45" s="9"/>
      <c r="G45" s="9"/>
      <c r="H45" s="9"/>
      <c r="I45" s="9"/>
      <c r="J45" s="9"/>
      <c r="K45" s="9"/>
      <c r="L45" s="9"/>
    </row>
    <row r="46" spans="6:13" ht="19">
      <c r="G46" s="544" t="s">
        <v>355</v>
      </c>
      <c r="H46" s="544"/>
    </row>
    <row r="48" spans="6:13">
      <c r="F48" s="535" t="s">
        <v>86</v>
      </c>
      <c r="G48" s="535"/>
      <c r="H48" s="535"/>
      <c r="I48" s="535"/>
      <c r="J48" s="535"/>
      <c r="K48" s="535"/>
      <c r="L48" s="535"/>
      <c r="M48" s="535"/>
    </row>
    <row r="49" spans="6:13">
      <c r="F49" s="14" t="s">
        <v>9</v>
      </c>
      <c r="G49" s="14" t="s">
        <v>0</v>
      </c>
      <c r="H49" s="14" t="s">
        <v>1</v>
      </c>
      <c r="I49" s="14" t="s">
        <v>2</v>
      </c>
      <c r="J49" s="14" t="s">
        <v>3</v>
      </c>
      <c r="K49" s="14" t="s">
        <v>4</v>
      </c>
      <c r="L49" s="14" t="s">
        <v>350</v>
      </c>
      <c r="M49" s="14" t="s">
        <v>356</v>
      </c>
    </row>
    <row r="50" spans="6:13">
      <c r="F50" s="21" t="s">
        <v>44</v>
      </c>
      <c r="G50" s="22">
        <f>$D$5*$D$6</f>
        <v>0</v>
      </c>
      <c r="H50" s="22">
        <f t="shared" ref="H50:M50" si="7">$D$5*$D$6</f>
        <v>0</v>
      </c>
      <c r="I50" s="22">
        <f t="shared" si="7"/>
        <v>0</v>
      </c>
      <c r="J50" s="22">
        <f t="shared" si="7"/>
        <v>0</v>
      </c>
      <c r="K50" s="22">
        <f t="shared" si="7"/>
        <v>0</v>
      </c>
      <c r="L50" s="22">
        <f t="shared" si="7"/>
        <v>0</v>
      </c>
      <c r="M50" s="22">
        <f t="shared" si="7"/>
        <v>0</v>
      </c>
    </row>
    <row r="51" spans="6:13">
      <c r="F51" s="9" t="s">
        <v>30</v>
      </c>
      <c r="G51" s="23">
        <f>G50</f>
        <v>0</v>
      </c>
      <c r="H51" s="23">
        <f>G51+H50</f>
        <v>0</v>
      </c>
      <c r="I51" s="23">
        <f t="shared" ref="I51:M51" si="8">H51+I50</f>
        <v>0</v>
      </c>
      <c r="J51" s="23">
        <f t="shared" si="8"/>
        <v>0</v>
      </c>
      <c r="K51" s="23">
        <f t="shared" si="8"/>
        <v>0</v>
      </c>
      <c r="L51" s="23">
        <f t="shared" si="8"/>
        <v>0</v>
      </c>
      <c r="M51" s="23">
        <f t="shared" si="8"/>
        <v>0</v>
      </c>
    </row>
    <row r="53" spans="6:13">
      <c r="F53" s="545" t="s">
        <v>87</v>
      </c>
      <c r="G53" s="545"/>
      <c r="H53" s="545"/>
      <c r="I53" s="545"/>
      <c r="J53" s="545"/>
      <c r="K53" s="545"/>
      <c r="L53" s="545"/>
      <c r="M53" s="545"/>
    </row>
    <row r="54" spans="6:13">
      <c r="F54" s="14" t="s">
        <v>9</v>
      </c>
      <c r="G54" s="14" t="s">
        <v>0</v>
      </c>
      <c r="H54" s="14" t="s">
        <v>1</v>
      </c>
      <c r="I54" s="14" t="s">
        <v>2</v>
      </c>
      <c r="J54" s="14" t="s">
        <v>3</v>
      </c>
      <c r="K54" s="14" t="s">
        <v>4</v>
      </c>
      <c r="L54" s="14" t="s">
        <v>350</v>
      </c>
      <c r="M54" s="14" t="s">
        <v>356</v>
      </c>
    </row>
    <row r="55" spans="6:13">
      <c r="F55" s="21" t="s">
        <v>28</v>
      </c>
      <c r="G55" s="22">
        <f>$D$5*$D$6-($D$5*$D$6*$D$11)</f>
        <v>0</v>
      </c>
      <c r="H55" s="22">
        <f t="shared" ref="H55:M55" si="9">$D$5*$D$6-($D$5*$D$6*$D$11)</f>
        <v>0</v>
      </c>
      <c r="I55" s="22">
        <f t="shared" si="9"/>
        <v>0</v>
      </c>
      <c r="J55" s="22">
        <f t="shared" si="9"/>
        <v>0</v>
      </c>
      <c r="K55" s="22">
        <f t="shared" si="9"/>
        <v>0</v>
      </c>
      <c r="L55" s="22">
        <f t="shared" si="9"/>
        <v>0</v>
      </c>
      <c r="M55" s="22">
        <f t="shared" si="9"/>
        <v>0</v>
      </c>
    </row>
    <row r="56" spans="6:13">
      <c r="F56" s="21" t="s">
        <v>207</v>
      </c>
      <c r="G56" s="22">
        <f>(D5*D12)+(D5*D13)</f>
        <v>0</v>
      </c>
      <c r="H56" s="22">
        <f>$D$5*$D$13</f>
        <v>0</v>
      </c>
      <c r="I56" s="22">
        <f t="shared" ref="I56:M56" si="10">$D$5*$D$13</f>
        <v>0</v>
      </c>
      <c r="J56" s="22">
        <f t="shared" si="10"/>
        <v>0</v>
      </c>
      <c r="K56" s="22">
        <f t="shared" si="10"/>
        <v>0</v>
      </c>
      <c r="L56" s="22">
        <f t="shared" si="10"/>
        <v>0</v>
      </c>
      <c r="M56" s="22">
        <f t="shared" si="10"/>
        <v>0</v>
      </c>
    </row>
    <row r="57" spans="6:13">
      <c r="F57" s="9" t="s">
        <v>88</v>
      </c>
      <c r="G57" s="23">
        <f>SUM(G55:G56)</f>
        <v>0</v>
      </c>
      <c r="H57" s="23">
        <f>G57+SUM(H55:H56)</f>
        <v>0</v>
      </c>
      <c r="I57" s="23">
        <f t="shared" ref="I57:M57" si="11">H57+SUM(I55:I56)</f>
        <v>0</v>
      </c>
      <c r="J57" s="23">
        <f t="shared" si="11"/>
        <v>0</v>
      </c>
      <c r="K57" s="23">
        <f t="shared" si="11"/>
        <v>0</v>
      </c>
      <c r="L57" s="23">
        <f t="shared" si="11"/>
        <v>0</v>
      </c>
      <c r="M57" s="23">
        <f t="shared" si="11"/>
        <v>0</v>
      </c>
    </row>
    <row r="59" spans="6:13">
      <c r="F59" s="16" t="s">
        <v>31</v>
      </c>
      <c r="G59" s="24">
        <f>M51-M57</f>
        <v>0</v>
      </c>
    </row>
    <row r="60" spans="6:13">
      <c r="F60" s="16" t="s">
        <v>32</v>
      </c>
      <c r="G60" s="25" t="e">
        <f>G59/M51</f>
        <v>#DIV/0!</v>
      </c>
    </row>
    <row r="61" spans="6:13" s="21" customFormat="1">
      <c r="F61" s="30"/>
      <c r="G61" s="31"/>
    </row>
    <row r="62" spans="6:13" s="21" customFormat="1">
      <c r="F62" s="30"/>
      <c r="G62" s="14" t="s">
        <v>0</v>
      </c>
      <c r="H62" s="14" t="s">
        <v>1</v>
      </c>
      <c r="I62" s="14" t="s">
        <v>2</v>
      </c>
      <c r="J62" s="14" t="s">
        <v>3</v>
      </c>
      <c r="K62" s="14" t="s">
        <v>4</v>
      </c>
      <c r="L62" s="14" t="s">
        <v>350</v>
      </c>
      <c r="M62" s="14" t="s">
        <v>356</v>
      </c>
    </row>
    <row r="63" spans="6:13" s="21" customFormat="1">
      <c r="F63" s="17" t="s">
        <v>30</v>
      </c>
      <c r="G63" s="303">
        <f>G51</f>
        <v>0</v>
      </c>
      <c r="H63" s="303">
        <f t="shared" ref="H63:M63" si="12">H51</f>
        <v>0</v>
      </c>
      <c r="I63" s="303">
        <f t="shared" si="12"/>
        <v>0</v>
      </c>
      <c r="J63" s="303">
        <f t="shared" si="12"/>
        <v>0</v>
      </c>
      <c r="K63" s="303">
        <f t="shared" si="12"/>
        <v>0</v>
      </c>
      <c r="L63" s="303">
        <f t="shared" si="12"/>
        <v>0</v>
      </c>
      <c r="M63" s="303">
        <f t="shared" si="12"/>
        <v>0</v>
      </c>
    </row>
    <row r="64" spans="6:13" s="21" customFormat="1">
      <c r="F64" s="306" t="s">
        <v>89</v>
      </c>
      <c r="G64" s="303">
        <f>G57</f>
        <v>0</v>
      </c>
      <c r="H64" s="303">
        <f t="shared" ref="H64:M64" si="13">H57</f>
        <v>0</v>
      </c>
      <c r="I64" s="303">
        <f t="shared" si="13"/>
        <v>0</v>
      </c>
      <c r="J64" s="303">
        <f t="shared" si="13"/>
        <v>0</v>
      </c>
      <c r="K64" s="303">
        <f t="shared" si="13"/>
        <v>0</v>
      </c>
      <c r="L64" s="303">
        <f t="shared" si="13"/>
        <v>0</v>
      </c>
      <c r="M64" s="303">
        <f t="shared" si="13"/>
        <v>0</v>
      </c>
    </row>
    <row r="66" spans="6:14">
      <c r="F66" s="9"/>
      <c r="G66" s="9"/>
      <c r="H66" s="9"/>
      <c r="I66" s="9"/>
      <c r="J66" s="9"/>
      <c r="K66" s="9"/>
      <c r="L66" s="9"/>
      <c r="M66" s="9"/>
    </row>
    <row r="67" spans="6:14" ht="19">
      <c r="G67" s="544" t="s">
        <v>357</v>
      </c>
      <c r="H67" s="544"/>
    </row>
    <row r="69" spans="6:14">
      <c r="F69" s="535" t="s">
        <v>86</v>
      </c>
      <c r="G69" s="535"/>
      <c r="H69" s="535"/>
      <c r="I69" s="535"/>
      <c r="J69" s="535"/>
      <c r="K69" s="535"/>
      <c r="L69" s="535"/>
      <c r="M69" s="535"/>
      <c r="N69" s="535"/>
    </row>
    <row r="70" spans="6:14">
      <c r="F70" s="14" t="s">
        <v>9</v>
      </c>
      <c r="G70" s="14" t="s">
        <v>0</v>
      </c>
      <c r="H70" s="14" t="s">
        <v>1</v>
      </c>
      <c r="I70" s="14" t="s">
        <v>2</v>
      </c>
      <c r="J70" s="14" t="s">
        <v>3</v>
      </c>
      <c r="K70" s="14" t="s">
        <v>4</v>
      </c>
      <c r="L70" s="14" t="s">
        <v>350</v>
      </c>
      <c r="M70" s="14" t="s">
        <v>356</v>
      </c>
      <c r="N70" s="14" t="s">
        <v>358</v>
      </c>
    </row>
    <row r="71" spans="6:14">
      <c r="F71" s="21" t="s">
        <v>44</v>
      </c>
      <c r="G71" s="22">
        <f>$D$5*$D$6</f>
        <v>0</v>
      </c>
      <c r="H71" s="22">
        <f t="shared" ref="H71:N71" si="14">$D$5*$D$6</f>
        <v>0</v>
      </c>
      <c r="I71" s="22">
        <f t="shared" si="14"/>
        <v>0</v>
      </c>
      <c r="J71" s="22">
        <f t="shared" si="14"/>
        <v>0</v>
      </c>
      <c r="K71" s="22">
        <f t="shared" si="14"/>
        <v>0</v>
      </c>
      <c r="L71" s="22">
        <f t="shared" si="14"/>
        <v>0</v>
      </c>
      <c r="M71" s="22">
        <f t="shared" si="14"/>
        <v>0</v>
      </c>
      <c r="N71" s="22">
        <f t="shared" si="14"/>
        <v>0</v>
      </c>
    </row>
    <row r="72" spans="6:14">
      <c r="F72" s="9" t="s">
        <v>30</v>
      </c>
      <c r="G72" s="23">
        <f>G71</f>
        <v>0</v>
      </c>
      <c r="H72" s="23">
        <f>G72+H71</f>
        <v>0</v>
      </c>
      <c r="I72" s="23">
        <f t="shared" ref="I72:N72" si="15">H72+I71</f>
        <v>0</v>
      </c>
      <c r="J72" s="23">
        <f t="shared" si="15"/>
        <v>0</v>
      </c>
      <c r="K72" s="23">
        <f t="shared" si="15"/>
        <v>0</v>
      </c>
      <c r="L72" s="23">
        <f t="shared" si="15"/>
        <v>0</v>
      </c>
      <c r="M72" s="23">
        <f t="shared" si="15"/>
        <v>0</v>
      </c>
      <c r="N72" s="23">
        <f t="shared" si="15"/>
        <v>0</v>
      </c>
    </row>
    <row r="74" spans="6:14">
      <c r="F74" s="545" t="s">
        <v>87</v>
      </c>
      <c r="G74" s="545"/>
      <c r="H74" s="545"/>
      <c r="I74" s="545"/>
      <c r="J74" s="545"/>
      <c r="K74" s="545"/>
      <c r="L74" s="545"/>
      <c r="M74" s="545"/>
      <c r="N74" s="545"/>
    </row>
    <row r="75" spans="6:14">
      <c r="F75" s="14" t="s">
        <v>9</v>
      </c>
      <c r="G75" s="14" t="s">
        <v>0</v>
      </c>
      <c r="H75" s="14" t="s">
        <v>1</v>
      </c>
      <c r="I75" s="14" t="s">
        <v>2</v>
      </c>
      <c r="J75" s="14" t="s">
        <v>3</v>
      </c>
      <c r="K75" s="14" t="s">
        <v>4</v>
      </c>
      <c r="L75" s="14" t="s">
        <v>350</v>
      </c>
      <c r="M75" s="14" t="s">
        <v>356</v>
      </c>
      <c r="N75" s="14" t="s">
        <v>358</v>
      </c>
    </row>
    <row r="76" spans="6:14">
      <c r="F76" s="21" t="s">
        <v>28</v>
      </c>
      <c r="G76" s="22">
        <f>$D$5*$D$6-($D$5*$D$6*$D$11)</f>
        <v>0</v>
      </c>
      <c r="H76" s="22">
        <f t="shared" ref="H76:N76" si="16">$D$5*$D$6-($D$5*$D$6*$D$11)</f>
        <v>0</v>
      </c>
      <c r="I76" s="22">
        <f t="shared" si="16"/>
        <v>0</v>
      </c>
      <c r="J76" s="22">
        <f t="shared" si="16"/>
        <v>0</v>
      </c>
      <c r="K76" s="22">
        <f t="shared" si="16"/>
        <v>0</v>
      </c>
      <c r="L76" s="22">
        <f t="shared" si="16"/>
        <v>0</v>
      </c>
      <c r="M76" s="22">
        <f t="shared" si="16"/>
        <v>0</v>
      </c>
      <c r="N76" s="22">
        <f t="shared" si="16"/>
        <v>0</v>
      </c>
    </row>
    <row r="77" spans="6:14">
      <c r="F77" s="21" t="s">
        <v>207</v>
      </c>
      <c r="G77" s="22">
        <f>(D5*D12)+(D5*D13)</f>
        <v>0</v>
      </c>
      <c r="H77" s="22">
        <f>$D$5*$D$13</f>
        <v>0</v>
      </c>
      <c r="I77" s="22">
        <f t="shared" ref="I77:N77" si="17">$D$5*$D$13</f>
        <v>0</v>
      </c>
      <c r="J77" s="22">
        <f t="shared" si="17"/>
        <v>0</v>
      </c>
      <c r="K77" s="22">
        <f t="shared" si="17"/>
        <v>0</v>
      </c>
      <c r="L77" s="22">
        <f t="shared" si="17"/>
        <v>0</v>
      </c>
      <c r="M77" s="22">
        <f t="shared" si="17"/>
        <v>0</v>
      </c>
      <c r="N77" s="22">
        <f t="shared" si="17"/>
        <v>0</v>
      </c>
    </row>
    <row r="78" spans="6:14">
      <c r="F78" s="9" t="s">
        <v>88</v>
      </c>
      <c r="G78" s="23">
        <f>SUM(G76:G77)</f>
        <v>0</v>
      </c>
      <c r="H78" s="23">
        <f>G78+SUM(H76:H77)</f>
        <v>0</v>
      </c>
      <c r="I78" s="23">
        <f t="shared" ref="I78:M78" si="18">H78+SUM(I76:I77)</f>
        <v>0</v>
      </c>
      <c r="J78" s="23">
        <f t="shared" si="18"/>
        <v>0</v>
      </c>
      <c r="K78" s="23">
        <f t="shared" si="18"/>
        <v>0</v>
      </c>
      <c r="L78" s="23">
        <f t="shared" si="18"/>
        <v>0</v>
      </c>
      <c r="M78" s="23">
        <f t="shared" si="18"/>
        <v>0</v>
      </c>
      <c r="N78" s="23">
        <f>M78+SUM(N76:N77)</f>
        <v>0</v>
      </c>
    </row>
    <row r="80" spans="6:14">
      <c r="F80" s="16" t="s">
        <v>31</v>
      </c>
      <c r="G80" s="24">
        <f>N72-N78</f>
        <v>0</v>
      </c>
    </row>
    <row r="81" spans="3:14">
      <c r="F81" s="16" t="s">
        <v>32</v>
      </c>
      <c r="G81" s="25" t="e">
        <f>G80/N72</f>
        <v>#DIV/0!</v>
      </c>
    </row>
    <row r="82" spans="3:14" s="21" customFormat="1">
      <c r="F82" s="30"/>
      <c r="G82" s="31"/>
    </row>
    <row r="83" spans="3:14" s="21" customFormat="1">
      <c r="F83" s="30"/>
      <c r="G83" s="14" t="s">
        <v>0</v>
      </c>
      <c r="H83" s="14" t="s">
        <v>1</v>
      </c>
      <c r="I83" s="14" t="s">
        <v>2</v>
      </c>
      <c r="J83" s="14" t="s">
        <v>3</v>
      </c>
      <c r="K83" s="14" t="s">
        <v>4</v>
      </c>
      <c r="L83" s="14" t="s">
        <v>350</v>
      </c>
      <c r="M83" s="14" t="s">
        <v>356</v>
      </c>
      <c r="N83" s="14" t="s">
        <v>358</v>
      </c>
    </row>
    <row r="84" spans="3:14" s="21" customFormat="1">
      <c r="F84" s="17" t="s">
        <v>30</v>
      </c>
      <c r="G84" s="303">
        <f>G72</f>
        <v>0</v>
      </c>
      <c r="H84" s="303">
        <f t="shared" ref="H84:N84" si="19">H72</f>
        <v>0</v>
      </c>
      <c r="I84" s="303">
        <f t="shared" si="19"/>
        <v>0</v>
      </c>
      <c r="J84" s="303">
        <f t="shared" si="19"/>
        <v>0</v>
      </c>
      <c r="K84" s="303">
        <f t="shared" si="19"/>
        <v>0</v>
      </c>
      <c r="L84" s="303">
        <f t="shared" si="19"/>
        <v>0</v>
      </c>
      <c r="M84" s="303">
        <f t="shared" si="19"/>
        <v>0</v>
      </c>
      <c r="N84" s="303">
        <f t="shared" si="19"/>
        <v>0</v>
      </c>
    </row>
    <row r="85" spans="3:14" s="21" customFormat="1">
      <c r="F85" s="306" t="s">
        <v>89</v>
      </c>
      <c r="G85" s="303">
        <f>G78</f>
        <v>0</v>
      </c>
      <c r="H85" s="303">
        <f t="shared" ref="H85:N85" si="20">H78</f>
        <v>0</v>
      </c>
      <c r="I85" s="303">
        <f t="shared" si="20"/>
        <v>0</v>
      </c>
      <c r="J85" s="303">
        <f t="shared" si="20"/>
        <v>0</v>
      </c>
      <c r="K85" s="303">
        <f t="shared" si="20"/>
        <v>0</v>
      </c>
      <c r="L85" s="303">
        <f t="shared" si="20"/>
        <v>0</v>
      </c>
      <c r="M85" s="303">
        <f t="shared" si="20"/>
        <v>0</v>
      </c>
      <c r="N85" s="303">
        <f t="shared" si="20"/>
        <v>0</v>
      </c>
    </row>
    <row r="87" spans="3:14">
      <c r="F87" s="9"/>
      <c r="G87" s="9"/>
      <c r="H87" s="9"/>
      <c r="I87" s="9"/>
      <c r="J87" s="9"/>
      <c r="K87" s="9"/>
      <c r="L87" s="9"/>
      <c r="M87" s="9"/>
      <c r="N87" s="9"/>
    </row>
    <row r="88" spans="3:14">
      <c r="G88" s="14" t="s">
        <v>0</v>
      </c>
      <c r="H88" s="14" t="s">
        <v>1</v>
      </c>
      <c r="I88" s="14" t="s">
        <v>2</v>
      </c>
      <c r="J88" s="14" t="s">
        <v>3</v>
      </c>
      <c r="K88" s="14" t="s">
        <v>4</v>
      </c>
      <c r="L88" s="14" t="str">
        <f>IF(L89="","","Year 6")</f>
        <v>Year 6</v>
      </c>
      <c r="M88" s="14" t="str">
        <f>IF(M89="","","Year 7")</f>
        <v>Year 7</v>
      </c>
      <c r="N88" s="14" t="str">
        <f>IF(N89="","","Year 8")</f>
        <v>Year 8</v>
      </c>
    </row>
    <row r="89" spans="3:14">
      <c r="C89" s="547" t="s">
        <v>378</v>
      </c>
      <c r="D89" s="547"/>
      <c r="E89" s="547"/>
      <c r="F89" s="17" t="s">
        <v>30</v>
      </c>
      <c r="G89" s="22" t="b">
        <f>IF(AND('Fleet Data Sheet'!$D$7=5),'Action 8 CALC'!G20,IF(AND('Fleet Data Sheet'!$D$7=6),'Action 8 CALC'!G42,IF(AND('Fleet Data Sheet'!$D$7=7),'Action 8 CALC'!G63,IF(AND('Fleet Data Sheet'!$D$7=8),'Action 8 CALC'!G84))))</f>
        <v>0</v>
      </c>
      <c r="H89" s="22" t="b">
        <f>IF(AND('Fleet Data Sheet'!$D$7=5),'Action 8 CALC'!H20,IF(AND('Fleet Data Sheet'!$D$7=6),'Action 8 CALC'!H42,IF(AND('Fleet Data Sheet'!$D$7=7),'Action 8 CALC'!H63,IF(AND('Fleet Data Sheet'!$D$7=8),'Action 8 CALC'!H84))))</f>
        <v>0</v>
      </c>
      <c r="I89" s="22" t="b">
        <f>IF(AND('Fleet Data Sheet'!$D$7=5),'Action 8 CALC'!I20,IF(AND('Fleet Data Sheet'!$D$7=6),'Action 8 CALC'!I42,IF(AND('Fleet Data Sheet'!$D$7=7),'Action 8 CALC'!I63,IF(AND('Fleet Data Sheet'!$D$7=8),'Action 8 CALC'!I84))))</f>
        <v>0</v>
      </c>
      <c r="J89" s="22" t="b">
        <f>IF(AND('Fleet Data Sheet'!$D$7=5),'Action 8 CALC'!J20,IF(AND('Fleet Data Sheet'!$D$7=6),'Action 8 CALC'!J42,IF(AND('Fleet Data Sheet'!$D$7=7),'Action 8 CALC'!J63,IF(AND('Fleet Data Sheet'!$D$7=8),'Action 8 CALC'!J84))))</f>
        <v>0</v>
      </c>
      <c r="K89" s="22" t="b">
        <f>IF(AND('Fleet Data Sheet'!$D$7=5),'Action 8 CALC'!K20,IF(AND('Fleet Data Sheet'!$D$7=6),'Action 8 CALC'!K42,IF(AND('Fleet Data Sheet'!$D$7=7),'Action 8 CALC'!K63,IF(AND('Fleet Data Sheet'!$D$7=8),'Action 8 CALC'!K84))))</f>
        <v>0</v>
      </c>
      <c r="L89" s="22" t="b">
        <f>IF(AND('Fleet Data Sheet'!$D$7=5),"",IF(AND('Fleet Data Sheet'!$D$7=6),'Action 8 CALC'!L42,IF(AND('Fleet Data Sheet'!$D$7=7),'Action 8 CALC'!L63,IF(AND('Fleet Data Sheet'!$D$7=8),'Action 8 CALC'!L84))))</f>
        <v>0</v>
      </c>
      <c r="M89" s="22" t="b">
        <f>IF(AND('Fleet Data Sheet'!$D$7=5),"",IF(AND('Fleet Data Sheet'!$D$7=6),"",IF(AND('Fleet Data Sheet'!$D$7=7),'Action 8 CALC'!M63,IF(AND('Fleet Data Sheet'!$D$7=8),'Action 8 CALC'!M84))))</f>
        <v>0</v>
      </c>
      <c r="N89" s="22" t="b">
        <f>IF(AND('Fleet Data Sheet'!$D$7=5),"",IF(AND('Fleet Data Sheet'!$D$7=6),"",IF(AND('Fleet Data Sheet'!$D$7=7),"",IF(AND('Fleet Data Sheet'!$D$7=8),'Action 8 CALC'!N84))))</f>
        <v>0</v>
      </c>
    </row>
    <row r="90" spans="3:14">
      <c r="C90" s="547"/>
      <c r="D90" s="547"/>
      <c r="E90" s="547"/>
      <c r="F90" s="306" t="s">
        <v>89</v>
      </c>
      <c r="G90" s="22" t="b">
        <f>IF(AND('Fleet Data Sheet'!$D$7=5),'Action 8 CALC'!G21,IF(AND('Fleet Data Sheet'!$D$7=6),'Action 8 CALC'!G43,IF(AND('Fleet Data Sheet'!$D$7=7),'Action 8 CALC'!G64,IF(AND('Fleet Data Sheet'!$D$7=8),'Action 8 CALC'!G85))))</f>
        <v>0</v>
      </c>
      <c r="H90" s="22" t="b">
        <f>IF(AND('Fleet Data Sheet'!$D$7=5),'Action 8 CALC'!H21,IF(AND('Fleet Data Sheet'!$D$7=6),'Action 8 CALC'!H43,IF(AND('Fleet Data Sheet'!$D$7=7),'Action 8 CALC'!H64,IF(AND('Fleet Data Sheet'!$D$7=8),'Action 8 CALC'!H85))))</f>
        <v>0</v>
      </c>
      <c r="I90" s="22" t="b">
        <f>IF(AND('Fleet Data Sheet'!$D$7=5),'Action 8 CALC'!I21,IF(AND('Fleet Data Sheet'!$D$7=6),'Action 8 CALC'!I43,IF(AND('Fleet Data Sheet'!$D$7=7),'Action 8 CALC'!I64,IF(AND('Fleet Data Sheet'!$D$7=8),'Action 8 CALC'!I85))))</f>
        <v>0</v>
      </c>
      <c r="J90" s="22" t="b">
        <f>IF(AND('Fleet Data Sheet'!$D$7=5),'Action 8 CALC'!J21,IF(AND('Fleet Data Sheet'!$D$7=6),'Action 8 CALC'!J43,IF(AND('Fleet Data Sheet'!$D$7=7),'Action 8 CALC'!J64,IF(AND('Fleet Data Sheet'!$D$7=8),'Action 8 CALC'!J85))))</f>
        <v>0</v>
      </c>
      <c r="K90" s="22" t="b">
        <f>IF(AND('Fleet Data Sheet'!$D$7=5),'Action 8 CALC'!K21,IF(AND('Fleet Data Sheet'!$D$7=6),'Action 8 CALC'!K43,IF(AND('Fleet Data Sheet'!$D$7=7),'Action 8 CALC'!K64,IF(AND('Fleet Data Sheet'!$D$7=8),'Action 8 CALC'!K85))))</f>
        <v>0</v>
      </c>
      <c r="L90" s="22" t="b">
        <f>IF(AND('Fleet Data Sheet'!$D$7=5),"",IF(AND('Fleet Data Sheet'!$D$7=6),'Action 8 CALC'!L43,IF(AND('Fleet Data Sheet'!$D$7=7),'Action 8 CALC'!L64,IF(AND('Fleet Data Sheet'!$D$7=8),'Action 8 CALC'!L85))))</f>
        <v>0</v>
      </c>
      <c r="M90" s="22" t="b">
        <f>IF(AND('Fleet Data Sheet'!$D$7=5),"",IF(AND('Fleet Data Sheet'!$D$7=6),"",IF(AND('Fleet Data Sheet'!$D$7=7),'Action 8 CALC'!M64,IF(AND('Fleet Data Sheet'!$D$7=8),'Action 8 CALC'!M85))))</f>
        <v>0</v>
      </c>
      <c r="N90" s="22" t="b">
        <f>IF(AND('Fleet Data Sheet'!$D$7=5),"",IF(AND('Fleet Data Sheet'!$D$7=6),"",IF(AND('Fleet Data Sheet'!$D$7=7),"",IF(AND('Fleet Data Sheet'!$D$7=8),'Action 8 CALC'!N85))))</f>
        <v>0</v>
      </c>
    </row>
  </sheetData>
  <mergeCells count="12">
    <mergeCell ref="C89:E90"/>
    <mergeCell ref="F69:N69"/>
    <mergeCell ref="F74:N74"/>
    <mergeCell ref="F53:M53"/>
    <mergeCell ref="F31:L31"/>
    <mergeCell ref="G46:H46"/>
    <mergeCell ref="F48:M48"/>
    <mergeCell ref="F5:K5"/>
    <mergeCell ref="F10:K10"/>
    <mergeCell ref="G24:H24"/>
    <mergeCell ref="F26:L26"/>
    <mergeCell ref="G67:H67"/>
  </mergeCells>
  <conditionalFormatting sqref="L88">
    <cfRule type="expression" dxfId="2" priority="3">
      <formula>$L$88=""</formula>
    </cfRule>
  </conditionalFormatting>
  <conditionalFormatting sqref="M88">
    <cfRule type="expression" dxfId="1" priority="2">
      <formula>$M$88=""</formula>
    </cfRule>
  </conditionalFormatting>
  <conditionalFormatting sqref="N88">
    <cfRule type="expression" dxfId="0" priority="1">
      <formula>$N$88=""</formula>
    </cfRule>
  </conditionalFormatting>
  <hyperlinks>
    <hyperlink ref="A3" location="'8.VT&amp;T'!A1" display="Action 8" xr:uid="{00000000-0004-0000-1B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AH106"/>
  <sheetViews>
    <sheetView zoomScale="90" zoomScaleNormal="90" zoomScalePageLayoutView="90" workbookViewId="0">
      <selection activeCell="I14" sqref="I14"/>
    </sheetView>
  </sheetViews>
  <sheetFormatPr baseColWidth="10" defaultColWidth="8.83203125" defaultRowHeight="16"/>
  <cols>
    <col min="1" max="1" width="4.33203125" style="200" customWidth="1"/>
    <col min="2" max="2" width="104" style="200" customWidth="1"/>
    <col min="3" max="3" width="53.1640625" style="205" customWidth="1"/>
    <col min="4" max="4" width="7.83203125" style="205" customWidth="1"/>
    <col min="5" max="5" width="7" style="205" customWidth="1"/>
    <col min="6" max="6" width="99.33203125" style="205" customWidth="1"/>
    <col min="7" max="7" width="43.6640625" style="205" customWidth="1"/>
    <col min="8" max="8" width="8" style="205" customWidth="1"/>
    <col min="9" max="9" width="10.83203125" style="205" customWidth="1"/>
    <col min="10" max="10" width="8.1640625" style="205" customWidth="1"/>
    <col min="11" max="11" width="9.33203125" style="200" customWidth="1"/>
    <col min="12" max="12" width="9.6640625" style="205" customWidth="1"/>
    <col min="13" max="13" width="5.5" style="205" customWidth="1"/>
    <col min="14" max="14" width="18.83203125" style="205" customWidth="1"/>
    <col min="15" max="15" width="6.33203125" style="205" customWidth="1"/>
    <col min="16" max="16" width="8" style="205" customWidth="1"/>
    <col min="17" max="18" width="2.5" style="205" customWidth="1"/>
    <col min="19" max="19" width="3.6640625" style="205" customWidth="1"/>
    <col min="20" max="20" width="2.83203125" style="205" customWidth="1"/>
    <col min="21" max="21" width="1.83203125" style="205" customWidth="1"/>
    <col min="22" max="22" width="3.5" style="205" customWidth="1"/>
    <col min="23" max="23" width="5.33203125" style="205" customWidth="1"/>
    <col min="24" max="24" width="4.5" style="205" customWidth="1"/>
    <col min="25" max="25" width="5.33203125" style="205" customWidth="1"/>
    <col min="26" max="26" width="4.33203125" style="205" customWidth="1"/>
    <col min="27" max="16384" width="8.83203125" style="205"/>
  </cols>
  <sheetData>
    <row r="2" spans="1:12" s="200" customFormat="1" ht="57" customHeight="1">
      <c r="B2" s="350" t="s">
        <v>237</v>
      </c>
      <c r="C2" s="351"/>
      <c r="E2" s="201"/>
      <c r="F2" s="302"/>
      <c r="H2" s="201"/>
      <c r="I2" s="201"/>
      <c r="J2" s="201"/>
    </row>
    <row r="3" spans="1:12" s="200" customFormat="1" ht="23" customHeight="1">
      <c r="A3" s="202"/>
      <c r="B3" s="203"/>
      <c r="C3" s="203"/>
      <c r="D3" s="203"/>
      <c r="E3" s="203"/>
      <c r="F3" s="203"/>
      <c r="G3" s="203"/>
      <c r="H3" s="203"/>
      <c r="I3" s="203"/>
      <c r="J3" s="203"/>
      <c r="K3" s="203"/>
      <c r="L3" s="203"/>
    </row>
    <row r="4" spans="1:12" s="200" customFormat="1" ht="27" customHeight="1">
      <c r="A4" s="202"/>
      <c r="B4" s="373" t="s">
        <v>331</v>
      </c>
      <c r="C4" s="374"/>
      <c r="D4" s="203"/>
      <c r="E4" s="203"/>
      <c r="F4" s="204" t="s">
        <v>171</v>
      </c>
      <c r="G4" s="203"/>
      <c r="H4" s="203"/>
      <c r="I4" s="203"/>
      <c r="J4" s="203"/>
      <c r="K4" s="203"/>
      <c r="L4" s="203"/>
    </row>
    <row r="5" spans="1:12" s="200" customFormat="1">
      <c r="A5" s="202"/>
      <c r="B5" s="218"/>
      <c r="C5" s="203"/>
      <c r="D5" s="203"/>
      <c r="E5" s="203"/>
      <c r="F5" s="203"/>
      <c r="G5" s="203"/>
      <c r="H5" s="203"/>
      <c r="I5" s="203"/>
      <c r="J5" s="203"/>
      <c r="K5" s="203"/>
      <c r="L5" s="203"/>
    </row>
    <row r="6" spans="1:12" ht="20" customHeight="1">
      <c r="B6" s="335" t="s">
        <v>134</v>
      </c>
      <c r="C6" s="336"/>
      <c r="D6" s="212"/>
      <c r="E6" s="206"/>
      <c r="F6" s="335" t="s">
        <v>142</v>
      </c>
      <c r="G6" s="336"/>
      <c r="H6" s="206"/>
      <c r="I6" s="206"/>
    </row>
    <row r="7" spans="1:12" ht="15.75" customHeight="1">
      <c r="B7" s="363" t="s">
        <v>319</v>
      </c>
      <c r="C7" s="375"/>
      <c r="D7" s="212" t="b">
        <v>0</v>
      </c>
      <c r="E7" s="206"/>
      <c r="F7" s="356" t="s">
        <v>125</v>
      </c>
      <c r="G7" s="338"/>
      <c r="H7" s="214" t="b">
        <v>0</v>
      </c>
      <c r="J7" s="213"/>
      <c r="K7" s="215" t="b">
        <v>0</v>
      </c>
    </row>
    <row r="8" spans="1:12">
      <c r="B8" s="363" t="s">
        <v>320</v>
      </c>
      <c r="C8" s="364"/>
      <c r="D8" s="212" t="b">
        <v>0</v>
      </c>
      <c r="E8" s="206"/>
      <c r="F8" s="339" t="s">
        <v>250</v>
      </c>
      <c r="G8" s="340"/>
      <c r="H8" s="214" t="b">
        <v>0</v>
      </c>
      <c r="J8" s="213"/>
      <c r="K8" s="215" t="b">
        <v>0</v>
      </c>
    </row>
    <row r="9" spans="1:12">
      <c r="B9" s="376" t="s">
        <v>109</v>
      </c>
      <c r="C9" s="364"/>
      <c r="D9" s="212" t="b">
        <v>0</v>
      </c>
      <c r="E9" s="206"/>
      <c r="F9" s="357" t="s">
        <v>126</v>
      </c>
      <c r="G9" s="340"/>
      <c r="H9" s="214" t="b">
        <v>0</v>
      </c>
      <c r="J9" s="213"/>
      <c r="K9" s="215" t="b">
        <v>0</v>
      </c>
    </row>
    <row r="10" spans="1:12" ht="16.5" customHeight="1">
      <c r="B10" s="359" t="s">
        <v>198</v>
      </c>
      <c r="C10" s="360"/>
      <c r="D10" s="212" t="b">
        <v>0</v>
      </c>
      <c r="E10" s="206"/>
      <c r="F10" s="342" t="s">
        <v>251</v>
      </c>
      <c r="G10" s="343"/>
      <c r="H10" s="214" t="b">
        <v>0</v>
      </c>
      <c r="J10" s="213"/>
      <c r="K10" s="215" t="b">
        <v>0</v>
      </c>
    </row>
    <row r="11" spans="1:12">
      <c r="B11" s="208"/>
      <c r="C11" s="209"/>
      <c r="D11" s="212"/>
      <c r="E11" s="206"/>
      <c r="F11" s="210"/>
      <c r="H11" s="214"/>
      <c r="I11" s="214"/>
      <c r="J11" s="213"/>
      <c r="K11" s="215"/>
    </row>
    <row r="12" spans="1:12" ht="20" customHeight="1">
      <c r="B12" s="335" t="s">
        <v>135</v>
      </c>
      <c r="C12" s="336"/>
      <c r="D12" s="212"/>
      <c r="E12" s="206"/>
      <c r="F12" s="335" t="s">
        <v>252</v>
      </c>
      <c r="G12" s="336"/>
      <c r="H12" s="214"/>
      <c r="I12" s="214"/>
      <c r="J12" s="213"/>
      <c r="K12" s="215"/>
    </row>
    <row r="13" spans="1:12" ht="15.75" customHeight="1">
      <c r="B13" s="361" t="s">
        <v>110</v>
      </c>
      <c r="C13" s="362"/>
      <c r="D13" s="212" t="b">
        <v>0</v>
      </c>
      <c r="E13" s="206"/>
      <c r="F13" s="356" t="s">
        <v>202</v>
      </c>
      <c r="G13" s="353"/>
      <c r="H13" s="214" t="b">
        <v>0</v>
      </c>
      <c r="I13" s="214"/>
      <c r="J13" s="213"/>
      <c r="K13" s="215" t="b">
        <v>0</v>
      </c>
    </row>
    <row r="14" spans="1:12">
      <c r="B14" s="363" t="s">
        <v>321</v>
      </c>
      <c r="C14" s="364"/>
      <c r="D14" s="212" t="b">
        <v>0</v>
      </c>
      <c r="E14" s="206"/>
      <c r="F14" s="357" t="s">
        <v>203</v>
      </c>
      <c r="G14" s="354"/>
      <c r="H14" s="214" t="b">
        <v>0</v>
      </c>
      <c r="I14" s="214"/>
      <c r="J14" s="213"/>
      <c r="K14" s="215" t="b">
        <v>0</v>
      </c>
    </row>
    <row r="15" spans="1:12">
      <c r="B15" s="363" t="s">
        <v>322</v>
      </c>
      <c r="C15" s="364"/>
      <c r="D15" s="212" t="b">
        <v>0</v>
      </c>
      <c r="E15" s="206"/>
      <c r="F15" s="221" t="s">
        <v>204</v>
      </c>
      <c r="G15" s="222"/>
      <c r="H15" s="214" t="b">
        <v>0</v>
      </c>
      <c r="I15" s="214"/>
      <c r="J15" s="213"/>
      <c r="K15" s="215" t="b">
        <v>0</v>
      </c>
    </row>
    <row r="16" spans="1:12">
      <c r="B16" s="365" t="s">
        <v>332</v>
      </c>
      <c r="C16" s="366"/>
      <c r="D16" s="212" t="b">
        <v>0</v>
      </c>
      <c r="E16" s="206"/>
      <c r="F16" s="358" t="s">
        <v>205</v>
      </c>
      <c r="G16" s="355"/>
      <c r="H16" s="214" t="b">
        <v>0</v>
      </c>
      <c r="I16" s="214"/>
      <c r="J16" s="213"/>
      <c r="K16" s="215" t="b">
        <v>0</v>
      </c>
    </row>
    <row r="17" spans="2:11">
      <c r="C17" s="209"/>
      <c r="D17" s="212"/>
      <c r="E17" s="206"/>
      <c r="F17" s="210"/>
      <c r="H17" s="214"/>
      <c r="I17" s="214"/>
      <c r="J17" s="213"/>
      <c r="K17" s="215"/>
    </row>
    <row r="18" spans="2:11" ht="20" customHeight="1">
      <c r="B18" s="335" t="s">
        <v>136</v>
      </c>
      <c r="C18" s="336"/>
      <c r="D18" s="212"/>
      <c r="E18" s="206"/>
      <c r="F18" s="335" t="s">
        <v>338</v>
      </c>
      <c r="G18" s="336"/>
      <c r="H18" s="214"/>
      <c r="I18" s="214"/>
      <c r="J18" s="213"/>
      <c r="K18" s="215"/>
    </row>
    <row r="19" spans="2:11" ht="15.75" customHeight="1">
      <c r="B19" s="371" t="s">
        <v>296</v>
      </c>
      <c r="C19" s="362"/>
      <c r="D19" s="212" t="b">
        <v>0</v>
      </c>
      <c r="E19" s="206"/>
      <c r="F19" s="352" t="s">
        <v>339</v>
      </c>
      <c r="G19" s="353"/>
      <c r="H19" s="214" t="b">
        <v>0</v>
      </c>
      <c r="I19" s="214"/>
      <c r="J19" s="213"/>
      <c r="K19" s="215" t="b">
        <v>0</v>
      </c>
    </row>
    <row r="20" spans="2:11">
      <c r="B20" s="368" t="s">
        <v>297</v>
      </c>
      <c r="C20" s="364"/>
      <c r="D20" s="212" t="b">
        <v>0</v>
      </c>
      <c r="E20" s="206"/>
      <c r="F20" s="339" t="s">
        <v>127</v>
      </c>
      <c r="G20" s="354"/>
      <c r="H20" s="214" t="b">
        <v>0</v>
      </c>
      <c r="I20" s="214"/>
      <c r="J20" s="213"/>
      <c r="K20" s="215" t="b">
        <v>0</v>
      </c>
    </row>
    <row r="21" spans="2:11">
      <c r="B21" s="372" t="s">
        <v>246</v>
      </c>
      <c r="C21" s="364"/>
      <c r="D21" s="212" t="b">
        <v>0</v>
      </c>
      <c r="E21" s="206"/>
      <c r="F21" s="224" t="s">
        <v>128</v>
      </c>
      <c r="G21" s="193"/>
      <c r="H21" s="214" t="b">
        <v>0</v>
      </c>
      <c r="I21" s="214"/>
      <c r="J21" s="213"/>
      <c r="K21" s="215" t="b">
        <v>0</v>
      </c>
    </row>
    <row r="22" spans="2:11">
      <c r="B22" s="359" t="s">
        <v>122</v>
      </c>
      <c r="C22" s="366"/>
      <c r="D22" s="212" t="b">
        <v>0</v>
      </c>
      <c r="E22" s="206"/>
      <c r="F22" s="342" t="s">
        <v>129</v>
      </c>
      <c r="G22" s="355"/>
      <c r="H22" s="214" t="b">
        <v>0</v>
      </c>
      <c r="I22" s="214"/>
      <c r="J22" s="213"/>
      <c r="K22" s="215" t="b">
        <v>0</v>
      </c>
    </row>
    <row r="23" spans="2:11">
      <c r="D23" s="212"/>
      <c r="E23" s="206"/>
      <c r="F23" s="210"/>
      <c r="H23" s="214"/>
      <c r="I23" s="214"/>
      <c r="J23" s="213"/>
      <c r="K23" s="215"/>
    </row>
    <row r="24" spans="2:11" ht="20" customHeight="1">
      <c r="B24" s="335" t="s">
        <v>137</v>
      </c>
      <c r="C24" s="336"/>
      <c r="D24" s="207"/>
      <c r="E24" s="206"/>
      <c r="F24" s="335" t="s">
        <v>143</v>
      </c>
      <c r="G24" s="336"/>
      <c r="H24" s="214"/>
      <c r="I24" s="214"/>
      <c r="J24" s="213"/>
      <c r="K24" s="215"/>
    </row>
    <row r="25" spans="2:11">
      <c r="B25" s="367" t="s">
        <v>333</v>
      </c>
      <c r="C25" s="362"/>
      <c r="D25" s="212" t="b">
        <v>0</v>
      </c>
      <c r="E25" s="206"/>
      <c r="F25" s="352" t="s">
        <v>340</v>
      </c>
      <c r="G25" s="338"/>
      <c r="H25" s="214" t="b">
        <v>0</v>
      </c>
      <c r="I25" s="214"/>
      <c r="J25" s="213"/>
      <c r="K25" s="215" t="b">
        <v>0</v>
      </c>
    </row>
    <row r="26" spans="2:11" ht="15.75" customHeight="1">
      <c r="B26" s="368" t="s">
        <v>290</v>
      </c>
      <c r="C26" s="369"/>
      <c r="D26" s="212" t="b">
        <v>0</v>
      </c>
      <c r="E26" s="206"/>
      <c r="F26" s="339" t="s">
        <v>130</v>
      </c>
      <c r="G26" s="340"/>
      <c r="H26" s="214" t="b">
        <v>0</v>
      </c>
      <c r="I26" s="214"/>
      <c r="J26" s="213"/>
      <c r="K26" s="215" t="b">
        <v>0</v>
      </c>
    </row>
    <row r="27" spans="2:11">
      <c r="B27" s="370" t="s">
        <v>199</v>
      </c>
      <c r="C27" s="369"/>
      <c r="D27" s="212" t="b">
        <v>0</v>
      </c>
      <c r="E27" s="206"/>
      <c r="F27" s="339" t="s">
        <v>253</v>
      </c>
      <c r="G27" s="340"/>
      <c r="H27" s="214" t="b">
        <v>0</v>
      </c>
      <c r="I27" s="214"/>
      <c r="J27" s="213"/>
      <c r="K27" s="215" t="b">
        <v>0</v>
      </c>
    </row>
    <row r="28" spans="2:11">
      <c r="B28" s="359" t="s">
        <v>200</v>
      </c>
      <c r="C28" s="360"/>
      <c r="D28" s="212" t="b">
        <v>0</v>
      </c>
      <c r="E28" s="206"/>
      <c r="F28" s="342" t="s">
        <v>254</v>
      </c>
      <c r="G28" s="343"/>
      <c r="H28" s="214" t="b">
        <v>0</v>
      </c>
      <c r="I28" s="214"/>
      <c r="J28" s="213"/>
      <c r="K28" s="215" t="b">
        <v>0</v>
      </c>
    </row>
    <row r="29" spans="2:11">
      <c r="D29" s="213"/>
      <c r="E29" s="211"/>
      <c r="F29" s="210"/>
      <c r="H29" s="213"/>
      <c r="I29" s="213"/>
      <c r="J29" s="213"/>
      <c r="K29" s="215"/>
    </row>
    <row r="30" spans="2:11" ht="20" customHeight="1">
      <c r="B30" s="335" t="s">
        <v>138</v>
      </c>
      <c r="C30" s="336"/>
      <c r="D30" s="213"/>
      <c r="E30" s="211"/>
      <c r="F30" s="335" t="s">
        <v>255</v>
      </c>
      <c r="G30" s="336"/>
      <c r="H30" s="213"/>
      <c r="I30" s="213"/>
      <c r="J30" s="213"/>
      <c r="K30" s="215"/>
    </row>
    <row r="31" spans="2:11">
      <c r="B31" s="377" t="s">
        <v>247</v>
      </c>
      <c r="C31" s="378"/>
      <c r="D31" s="212" t="b">
        <v>0</v>
      </c>
      <c r="E31" s="206"/>
      <c r="F31" s="337" t="s">
        <v>131</v>
      </c>
      <c r="G31" s="338"/>
      <c r="H31" s="213" t="b">
        <v>0</v>
      </c>
      <c r="I31" s="213"/>
      <c r="J31" s="213"/>
      <c r="K31" s="215"/>
    </row>
    <row r="32" spans="2:11">
      <c r="B32" s="379" t="s">
        <v>111</v>
      </c>
      <c r="C32" s="380"/>
      <c r="D32" s="212" t="b">
        <v>0</v>
      </c>
      <c r="E32" s="206"/>
      <c r="F32" s="389" t="s">
        <v>295</v>
      </c>
      <c r="G32" s="340"/>
      <c r="H32" s="213" t="b">
        <v>0</v>
      </c>
      <c r="I32" s="213"/>
      <c r="J32" s="213"/>
      <c r="K32" s="215"/>
    </row>
    <row r="33" spans="2:11">
      <c r="B33" s="379" t="s">
        <v>248</v>
      </c>
      <c r="C33" s="380"/>
      <c r="D33" s="212" t="b">
        <v>0</v>
      </c>
      <c r="E33" s="206"/>
      <c r="F33" s="339" t="s">
        <v>132</v>
      </c>
      <c r="G33" s="340"/>
      <c r="H33" s="213" t="b">
        <v>0</v>
      </c>
      <c r="I33" s="213"/>
      <c r="J33" s="213"/>
      <c r="K33" s="215"/>
    </row>
    <row r="34" spans="2:11">
      <c r="B34" s="381" t="s">
        <v>123</v>
      </c>
      <c r="C34" s="382"/>
      <c r="D34" s="212" t="b">
        <v>0</v>
      </c>
      <c r="E34" s="206"/>
      <c r="F34" s="342" t="s">
        <v>256</v>
      </c>
      <c r="G34" s="343"/>
      <c r="H34" s="213" t="b">
        <v>0</v>
      </c>
      <c r="I34" s="213"/>
      <c r="J34" s="213"/>
      <c r="K34" s="215"/>
    </row>
    <row r="35" spans="2:11">
      <c r="D35" s="212"/>
      <c r="E35" s="206"/>
      <c r="F35" s="210"/>
      <c r="H35" s="213"/>
      <c r="I35" s="213"/>
      <c r="J35" s="213"/>
      <c r="K35" s="215"/>
    </row>
    <row r="36" spans="2:11" ht="20" customHeight="1">
      <c r="B36" s="335" t="s">
        <v>139</v>
      </c>
      <c r="C36" s="336"/>
      <c r="D36" s="212"/>
      <c r="E36" s="206"/>
      <c r="F36" s="335" t="s">
        <v>257</v>
      </c>
      <c r="G36" s="336"/>
      <c r="H36" s="213"/>
      <c r="I36" s="213"/>
      <c r="J36" s="213"/>
      <c r="K36" s="215"/>
    </row>
    <row r="37" spans="2:11">
      <c r="B37" s="383" t="s">
        <v>334</v>
      </c>
      <c r="C37" s="384"/>
      <c r="D37" s="212" t="b">
        <v>0</v>
      </c>
      <c r="E37" s="206"/>
      <c r="F37" s="352" t="s">
        <v>327</v>
      </c>
      <c r="G37" s="338"/>
      <c r="H37" s="213" t="b">
        <v>0</v>
      </c>
      <c r="I37" s="213"/>
      <c r="J37" s="213"/>
      <c r="K37" s="215"/>
    </row>
    <row r="38" spans="2:11">
      <c r="B38" s="385" t="s">
        <v>323</v>
      </c>
      <c r="C38" s="386"/>
      <c r="D38" s="212" t="b">
        <v>0</v>
      </c>
      <c r="E38" s="206"/>
      <c r="F38" s="339" t="s">
        <v>258</v>
      </c>
      <c r="G38" s="340"/>
      <c r="H38" s="213" t="b">
        <v>0</v>
      </c>
      <c r="I38" s="213"/>
      <c r="J38" s="213"/>
      <c r="K38" s="215"/>
    </row>
    <row r="39" spans="2:11">
      <c r="B39" s="385" t="s">
        <v>335</v>
      </c>
      <c r="C39" s="386"/>
      <c r="D39" s="212" t="b">
        <v>0</v>
      </c>
      <c r="E39" s="206"/>
      <c r="F39" s="341" t="s">
        <v>328</v>
      </c>
      <c r="G39" s="340"/>
      <c r="H39" s="213" t="b">
        <v>0</v>
      </c>
      <c r="I39" s="213"/>
      <c r="J39" s="213"/>
      <c r="K39" s="215"/>
    </row>
    <row r="40" spans="2:11">
      <c r="B40" s="387" t="s">
        <v>336</v>
      </c>
      <c r="C40" s="388"/>
      <c r="D40" s="212" t="b">
        <v>0</v>
      </c>
      <c r="E40" s="206"/>
      <c r="F40" s="342" t="s">
        <v>133</v>
      </c>
      <c r="G40" s="343"/>
      <c r="H40" s="213" t="b">
        <v>0</v>
      </c>
      <c r="I40" s="213"/>
      <c r="J40" s="213"/>
      <c r="K40" s="215"/>
    </row>
    <row r="41" spans="2:11">
      <c r="D41" s="212"/>
      <c r="E41" s="206"/>
      <c r="F41" s="210"/>
      <c r="H41" s="213"/>
      <c r="I41" s="213"/>
      <c r="J41" s="213"/>
      <c r="K41" s="215"/>
    </row>
    <row r="42" spans="2:11" ht="20" customHeight="1">
      <c r="B42" s="335" t="s">
        <v>140</v>
      </c>
      <c r="C42" s="336"/>
      <c r="D42" s="212"/>
      <c r="E42" s="206"/>
      <c r="F42" s="335" t="s">
        <v>259</v>
      </c>
      <c r="G42" s="336"/>
      <c r="H42" s="213"/>
      <c r="I42" s="213"/>
      <c r="J42" s="213"/>
      <c r="K42" s="215"/>
    </row>
    <row r="43" spans="2:11">
      <c r="B43" s="344" t="s">
        <v>324</v>
      </c>
      <c r="C43" s="345"/>
      <c r="D43" s="212" t="b">
        <v>0</v>
      </c>
      <c r="E43" s="206"/>
      <c r="F43" s="337" t="s">
        <v>260</v>
      </c>
      <c r="G43" s="338"/>
      <c r="H43" s="213" t="b">
        <v>0</v>
      </c>
      <c r="I43" s="213" t="b">
        <v>0</v>
      </c>
      <c r="J43" s="213"/>
      <c r="K43" s="215"/>
    </row>
    <row r="44" spans="2:11">
      <c r="B44" s="346" t="s">
        <v>112</v>
      </c>
      <c r="C44" s="347"/>
      <c r="D44" s="212" t="b">
        <v>0</v>
      </c>
      <c r="E44" s="206"/>
      <c r="F44" s="341" t="s">
        <v>294</v>
      </c>
      <c r="G44" s="340"/>
      <c r="H44" s="213" t="b">
        <v>0</v>
      </c>
      <c r="I44" s="213" t="b">
        <v>0</v>
      </c>
      <c r="J44" s="213"/>
      <c r="K44" s="215"/>
    </row>
    <row r="45" spans="2:11">
      <c r="B45" s="346" t="s">
        <v>201</v>
      </c>
      <c r="C45" s="347"/>
      <c r="D45" s="212" t="b">
        <v>0</v>
      </c>
      <c r="E45" s="206"/>
      <c r="F45" s="341" t="s">
        <v>329</v>
      </c>
      <c r="G45" s="340"/>
      <c r="H45" s="213" t="b">
        <v>0</v>
      </c>
      <c r="I45" s="213" t="b">
        <v>0</v>
      </c>
      <c r="J45" s="213"/>
      <c r="K45" s="215"/>
    </row>
    <row r="46" spans="2:11">
      <c r="B46" s="348" t="s">
        <v>124</v>
      </c>
      <c r="C46" s="349"/>
      <c r="D46" s="212" t="b">
        <v>0</v>
      </c>
      <c r="E46" s="206"/>
      <c r="F46" s="342" t="s">
        <v>261</v>
      </c>
      <c r="G46" s="343"/>
      <c r="H46" s="213" t="b">
        <v>0</v>
      </c>
      <c r="I46" s="213" t="b">
        <v>0</v>
      </c>
      <c r="J46" s="213"/>
      <c r="K46" s="215"/>
    </row>
    <row r="47" spans="2:11">
      <c r="B47" s="215"/>
      <c r="C47" s="213"/>
      <c r="D47" s="212"/>
      <c r="E47" s="214"/>
      <c r="F47" s="213"/>
      <c r="G47" s="213"/>
      <c r="H47" s="213"/>
      <c r="I47" s="213"/>
      <c r="J47" s="213"/>
      <c r="K47" s="215"/>
    </row>
    <row r="48" spans="2:11">
      <c r="B48" s="335" t="s">
        <v>141</v>
      </c>
      <c r="C48" s="336"/>
      <c r="D48" s="212"/>
      <c r="E48" s="214"/>
      <c r="F48" s="335" t="s">
        <v>262</v>
      </c>
      <c r="G48" s="336"/>
      <c r="H48" s="213"/>
      <c r="I48" s="213"/>
      <c r="J48" s="213"/>
      <c r="K48" s="215"/>
    </row>
    <row r="49" spans="1:34">
      <c r="B49" s="344" t="s">
        <v>325</v>
      </c>
      <c r="C49" s="345"/>
      <c r="D49" s="212"/>
      <c r="E49" s="214"/>
      <c r="F49" s="337" t="s">
        <v>263</v>
      </c>
      <c r="G49" s="338"/>
      <c r="H49" s="213"/>
      <c r="I49" s="213" t="b">
        <v>0</v>
      </c>
      <c r="J49" s="213"/>
      <c r="K49" s="215"/>
    </row>
    <row r="50" spans="1:34">
      <c r="B50" s="346" t="s">
        <v>326</v>
      </c>
      <c r="C50" s="347"/>
      <c r="D50" s="212"/>
      <c r="E50" s="214"/>
      <c r="F50" s="339" t="s">
        <v>264</v>
      </c>
      <c r="G50" s="340"/>
      <c r="H50" s="213"/>
      <c r="I50" s="213" t="b">
        <v>0</v>
      </c>
      <c r="J50" s="213"/>
      <c r="K50" s="215"/>
    </row>
    <row r="51" spans="1:34">
      <c r="B51" s="346" t="s">
        <v>337</v>
      </c>
      <c r="C51" s="347"/>
      <c r="D51" s="212"/>
      <c r="E51" s="214"/>
      <c r="F51" s="341" t="s">
        <v>330</v>
      </c>
      <c r="G51" s="340"/>
      <c r="H51" s="213"/>
      <c r="I51" s="213" t="b">
        <v>0</v>
      </c>
      <c r="J51" s="213"/>
      <c r="K51" s="215"/>
    </row>
    <row r="52" spans="1:34">
      <c r="B52" s="348" t="s">
        <v>249</v>
      </c>
      <c r="C52" s="349"/>
      <c r="D52" s="212"/>
      <c r="E52" s="214"/>
      <c r="F52" s="342" t="s">
        <v>265</v>
      </c>
      <c r="G52" s="343"/>
      <c r="H52" s="213"/>
      <c r="I52" s="213" t="b">
        <v>0</v>
      </c>
      <c r="J52" s="213"/>
      <c r="K52" s="215"/>
    </row>
    <row r="53" spans="1:34">
      <c r="B53" s="215"/>
      <c r="C53" s="213"/>
      <c r="D53" s="213"/>
      <c r="E53" s="213"/>
      <c r="F53" s="213"/>
      <c r="G53" s="213"/>
      <c r="H53" s="210"/>
      <c r="I53" s="210"/>
      <c r="J53" s="210"/>
      <c r="K53" s="235"/>
      <c r="L53" s="210"/>
      <c r="M53" s="210"/>
      <c r="N53" s="210"/>
      <c r="O53" s="210"/>
      <c r="P53" s="210"/>
      <c r="Q53" s="210"/>
      <c r="R53" s="210"/>
      <c r="S53" s="210"/>
      <c r="T53" s="210"/>
      <c r="U53" s="210"/>
      <c r="V53" s="210"/>
      <c r="W53" s="210"/>
      <c r="X53" s="210"/>
    </row>
    <row r="54" spans="1:34">
      <c r="B54" s="238" t="s">
        <v>104</v>
      </c>
      <c r="C54" s="213">
        <f>IF(D7=FALSE,0,1)</f>
        <v>0</v>
      </c>
      <c r="D54" s="213"/>
      <c r="E54" s="213"/>
      <c r="F54" s="239" t="s">
        <v>155</v>
      </c>
      <c r="G54" s="213">
        <f>IF(H7=FALSE,0,1)</f>
        <v>0</v>
      </c>
      <c r="H54" s="213"/>
      <c r="I54" s="213" t="s">
        <v>278</v>
      </c>
      <c r="J54" s="213"/>
      <c r="K54" s="215"/>
      <c r="L54" s="213"/>
      <c r="M54" s="213"/>
      <c r="N54" s="213"/>
      <c r="O54" s="213"/>
      <c r="P54" s="213"/>
      <c r="Q54" s="213"/>
      <c r="R54" s="213"/>
      <c r="S54" s="213"/>
      <c r="T54" s="210"/>
      <c r="U54" s="210"/>
      <c r="V54" s="210"/>
      <c r="W54" s="210"/>
      <c r="X54" s="210"/>
      <c r="Y54" s="210"/>
      <c r="Z54" s="210"/>
      <c r="AA54" s="210"/>
      <c r="AB54" s="210"/>
      <c r="AC54" s="210"/>
      <c r="AD54" s="210"/>
      <c r="AE54" s="210"/>
      <c r="AF54" s="210"/>
      <c r="AG54" s="210"/>
      <c r="AH54" s="210"/>
    </row>
    <row r="55" spans="1:34">
      <c r="A55" s="235"/>
      <c r="B55" s="215"/>
      <c r="C55" s="213">
        <f>IF(D8=FALSE,0,2)</f>
        <v>0</v>
      </c>
      <c r="D55" s="213"/>
      <c r="E55" s="213"/>
      <c r="F55" s="213"/>
      <c r="G55" s="213">
        <f>IF(H8=FALSE,0,2)</f>
        <v>0</v>
      </c>
      <c r="H55" s="213"/>
      <c r="I55" s="213" t="s">
        <v>104</v>
      </c>
      <c r="J55" s="213">
        <f>IF(D7=FALSE,0,3)</f>
        <v>0</v>
      </c>
      <c r="K55" s="215"/>
      <c r="L55" s="213" t="s">
        <v>155</v>
      </c>
      <c r="M55" s="213">
        <f>IF(H7=FALSE,0,3)</f>
        <v>0</v>
      </c>
      <c r="N55" s="213" t="s">
        <v>280</v>
      </c>
      <c r="O55" s="213">
        <f>IF(I43=FALSE,0,3)</f>
        <v>0</v>
      </c>
      <c r="P55" s="213"/>
      <c r="Q55" s="213"/>
      <c r="R55" s="213"/>
      <c r="S55" s="213"/>
      <c r="T55" s="210"/>
      <c r="U55" s="210"/>
      <c r="V55" s="210"/>
      <c r="W55" s="210"/>
      <c r="X55" s="210"/>
      <c r="Y55" s="210"/>
      <c r="Z55" s="210"/>
      <c r="AA55" s="210"/>
      <c r="AB55" s="210"/>
      <c r="AC55" s="210"/>
      <c r="AD55" s="210"/>
      <c r="AE55" s="210"/>
      <c r="AF55" s="210"/>
      <c r="AG55" s="210"/>
      <c r="AH55" s="210"/>
    </row>
    <row r="56" spans="1:34">
      <c r="A56" s="235"/>
      <c r="B56" s="215"/>
      <c r="C56" s="213">
        <f>IF(D9=FALSE,0,3)</f>
        <v>0</v>
      </c>
      <c r="D56" s="213"/>
      <c r="E56" s="213"/>
      <c r="F56" s="213"/>
      <c r="G56" s="213">
        <f>IF(H9=FALSE,0,3)</f>
        <v>0</v>
      </c>
      <c r="H56" s="213"/>
      <c r="I56" s="213"/>
      <c r="J56" s="213">
        <f>IF(D8=FALSE,0,2)</f>
        <v>0</v>
      </c>
      <c r="K56" s="215"/>
      <c r="L56" s="213"/>
      <c r="M56" s="213">
        <f>IF(H8=FALSE,0,2)</f>
        <v>0</v>
      </c>
      <c r="N56" s="213"/>
      <c r="O56" s="213">
        <f>IF(I44=FALSE,0,2)</f>
        <v>0</v>
      </c>
      <c r="P56" s="213"/>
      <c r="Q56" s="213"/>
      <c r="R56" s="213"/>
      <c r="S56" s="213"/>
      <c r="T56" s="210"/>
      <c r="U56" s="210"/>
      <c r="V56" s="210"/>
      <c r="W56" s="210"/>
      <c r="X56" s="210"/>
      <c r="Y56" s="210"/>
      <c r="Z56" s="210"/>
      <c r="AA56" s="210"/>
      <c r="AB56" s="210"/>
      <c r="AC56" s="210"/>
      <c r="AD56" s="210"/>
      <c r="AE56" s="210"/>
      <c r="AF56" s="210"/>
      <c r="AG56" s="210"/>
      <c r="AH56" s="210"/>
    </row>
    <row r="57" spans="1:34">
      <c r="A57" s="235"/>
      <c r="B57" s="215"/>
      <c r="C57" s="213">
        <f>IF(D10=FALSE,0,4)</f>
        <v>0</v>
      </c>
      <c r="D57" s="213"/>
      <c r="E57" s="213"/>
      <c r="F57" s="213"/>
      <c r="G57" s="213">
        <f>IF(H10=FALSE,0,4)</f>
        <v>0</v>
      </c>
      <c r="H57" s="213"/>
      <c r="I57" s="213"/>
      <c r="J57" s="213">
        <f>IF(D9=FALSE,0,1)</f>
        <v>0</v>
      </c>
      <c r="K57" s="215"/>
      <c r="L57" s="213"/>
      <c r="M57" s="213">
        <f>IF(H9=FALSE,0,1)</f>
        <v>0</v>
      </c>
      <c r="N57" s="213"/>
      <c r="O57" s="213">
        <f>IF(I45=FALSE,0,1)</f>
        <v>0</v>
      </c>
      <c r="P57" s="213"/>
      <c r="Q57" s="213"/>
      <c r="R57" s="213"/>
      <c r="S57" s="213"/>
      <c r="T57" s="210"/>
      <c r="U57" s="210"/>
      <c r="V57" s="210"/>
      <c r="W57" s="210"/>
      <c r="X57" s="210"/>
      <c r="Y57" s="210"/>
      <c r="Z57" s="210"/>
      <c r="AA57" s="210"/>
      <c r="AB57" s="210"/>
      <c r="AC57" s="210"/>
      <c r="AD57" s="210"/>
      <c r="AE57" s="210"/>
      <c r="AF57" s="210"/>
      <c r="AG57" s="210"/>
      <c r="AH57" s="210"/>
    </row>
    <row r="58" spans="1:34">
      <c r="A58" s="235"/>
      <c r="B58" s="240" t="s">
        <v>145</v>
      </c>
      <c r="C58" s="241">
        <f>SUM(C54:C57)</f>
        <v>0</v>
      </c>
      <c r="D58" s="213"/>
      <c r="E58" s="213"/>
      <c r="F58" s="242" t="s">
        <v>156</v>
      </c>
      <c r="G58" s="213">
        <f>SUM(G54:G57)</f>
        <v>0</v>
      </c>
      <c r="H58" s="213"/>
      <c r="I58" s="213"/>
      <c r="J58" s="213">
        <f>IF(D10=FALSE,0,0)</f>
        <v>0</v>
      </c>
      <c r="K58" s="215"/>
      <c r="L58" s="213"/>
      <c r="M58" s="213">
        <f>IF(H10=FALSE,0,0)</f>
        <v>0</v>
      </c>
      <c r="N58" s="213"/>
      <c r="O58" s="213">
        <f>IF(I46=FALSE,0,0)</f>
        <v>0</v>
      </c>
      <c r="P58" s="213"/>
      <c r="Q58" s="213"/>
      <c r="R58" s="213"/>
      <c r="S58" s="213"/>
      <c r="T58" s="210"/>
      <c r="U58" s="210"/>
      <c r="V58" s="210"/>
      <c r="W58" s="210"/>
      <c r="X58" s="210"/>
      <c r="Y58" s="210"/>
      <c r="Z58" s="210"/>
      <c r="AA58" s="210"/>
      <c r="AB58" s="210"/>
      <c r="AC58" s="210"/>
      <c r="AD58" s="210"/>
      <c r="AE58" s="210"/>
      <c r="AF58" s="210"/>
      <c r="AG58" s="210"/>
      <c r="AH58" s="210"/>
    </row>
    <row r="59" spans="1:34">
      <c r="A59" s="235"/>
      <c r="B59" s="238" t="s">
        <v>105</v>
      </c>
      <c r="C59" s="213">
        <f>IF(D13=FALSE,0,1)</f>
        <v>0</v>
      </c>
      <c r="D59" s="213"/>
      <c r="E59" s="213"/>
      <c r="F59" s="239" t="s">
        <v>157</v>
      </c>
      <c r="G59" s="213">
        <f>IF(H13=FALSE,0,1)</f>
        <v>0</v>
      </c>
      <c r="H59" s="213"/>
      <c r="I59" s="213" t="s">
        <v>145</v>
      </c>
      <c r="J59" s="213">
        <f>SUM(J55:J58)</f>
        <v>0</v>
      </c>
      <c r="K59" s="215"/>
      <c r="L59" s="213" t="s">
        <v>156</v>
      </c>
      <c r="M59" s="213">
        <f>SUM(M55:M58)</f>
        <v>0</v>
      </c>
      <c r="N59" s="213" t="s">
        <v>281</v>
      </c>
      <c r="O59" s="213">
        <f>SUM(O55:O58)</f>
        <v>0</v>
      </c>
      <c r="P59" s="213"/>
      <c r="Q59" s="213"/>
      <c r="R59" s="213"/>
      <c r="S59" s="213"/>
      <c r="T59" s="210"/>
      <c r="U59" s="210"/>
      <c r="V59" s="210"/>
      <c r="W59" s="210"/>
      <c r="X59" s="210"/>
      <c r="Y59" s="210"/>
      <c r="Z59" s="210"/>
      <c r="AA59" s="210"/>
      <c r="AB59" s="210"/>
      <c r="AC59" s="210"/>
      <c r="AD59" s="210"/>
      <c r="AE59" s="210"/>
      <c r="AF59" s="210"/>
      <c r="AG59" s="210"/>
      <c r="AH59" s="210"/>
    </row>
    <row r="60" spans="1:34">
      <c r="A60" s="235"/>
      <c r="B60" s="215"/>
      <c r="C60" s="213">
        <f>IF(D14=FALSE,0,2)</f>
        <v>0</v>
      </c>
      <c r="D60" s="213"/>
      <c r="E60" s="213"/>
      <c r="F60" s="213"/>
      <c r="G60" s="213">
        <f>IF(H14=FALSE,0,2)</f>
        <v>0</v>
      </c>
      <c r="H60" s="213"/>
      <c r="I60" s="213" t="s">
        <v>105</v>
      </c>
      <c r="J60" s="213">
        <f>IF(D13=FALSE,0,3)</f>
        <v>0</v>
      </c>
      <c r="K60" s="215"/>
      <c r="L60" s="213" t="s">
        <v>157</v>
      </c>
      <c r="M60" s="213">
        <f>IF(H13=FALSE,0,3)</f>
        <v>0</v>
      </c>
      <c r="N60" s="213" t="s">
        <v>282</v>
      </c>
      <c r="O60" s="213">
        <f>IF(I49=FALSE,0,3)</f>
        <v>0</v>
      </c>
      <c r="P60" s="213"/>
      <c r="Q60" s="213"/>
      <c r="R60" s="213"/>
      <c r="S60" s="213"/>
      <c r="T60" s="210"/>
      <c r="U60" s="210"/>
      <c r="V60" s="210"/>
      <c r="W60" s="210"/>
      <c r="X60" s="210"/>
      <c r="Y60" s="210"/>
      <c r="Z60" s="210"/>
      <c r="AA60" s="210"/>
      <c r="AB60" s="210"/>
      <c r="AC60" s="210"/>
      <c r="AD60" s="210"/>
      <c r="AE60" s="210"/>
      <c r="AF60" s="210"/>
      <c r="AG60" s="210"/>
      <c r="AH60" s="210"/>
    </row>
    <row r="61" spans="1:34">
      <c r="A61" s="235"/>
      <c r="B61" s="215"/>
      <c r="C61" s="213">
        <f>IF(D15=FALSE,0,3)</f>
        <v>0</v>
      </c>
      <c r="D61" s="213"/>
      <c r="E61" s="213"/>
      <c r="F61" s="213"/>
      <c r="G61" s="213">
        <f>IF(H15=FALSE,0,3)</f>
        <v>0</v>
      </c>
      <c r="H61" s="213"/>
      <c r="I61" s="213"/>
      <c r="J61" s="213">
        <f>IF(D14=FALSE,0,2)</f>
        <v>0</v>
      </c>
      <c r="K61" s="215"/>
      <c r="L61" s="213"/>
      <c r="M61" s="213">
        <f>IF(H14=FALSE,0,2)</f>
        <v>0</v>
      </c>
      <c r="N61" s="213"/>
      <c r="O61" s="213">
        <f>IF(I50=FALSE,0,2)</f>
        <v>0</v>
      </c>
      <c r="P61" s="213"/>
      <c r="Q61" s="213"/>
      <c r="R61" s="213"/>
      <c r="S61" s="213"/>
      <c r="T61" s="210"/>
      <c r="U61" s="210"/>
      <c r="V61" s="210"/>
      <c r="W61" s="210"/>
      <c r="X61" s="210"/>
      <c r="Y61" s="210"/>
      <c r="Z61" s="210"/>
      <c r="AA61" s="210"/>
      <c r="AB61" s="210"/>
      <c r="AC61" s="210"/>
      <c r="AD61" s="210"/>
      <c r="AE61" s="210"/>
      <c r="AF61" s="210"/>
      <c r="AG61" s="210"/>
      <c r="AH61" s="210"/>
    </row>
    <row r="62" spans="1:34">
      <c r="A62" s="235"/>
      <c r="B62" s="215"/>
      <c r="C62" s="213">
        <f>IF(D16=FALSE,0,4)</f>
        <v>0</v>
      </c>
      <c r="D62" s="213"/>
      <c r="E62" s="213"/>
      <c r="F62" s="213"/>
      <c r="G62" s="213">
        <f>IF(H16=FALSE,0,4)</f>
        <v>0</v>
      </c>
      <c r="H62" s="213"/>
      <c r="I62" s="213"/>
      <c r="J62" s="213">
        <f>IF(D15=FALSE,0,1)</f>
        <v>0</v>
      </c>
      <c r="K62" s="215"/>
      <c r="L62" s="213"/>
      <c r="M62" s="213">
        <f>IF(H15=FALSE,0,1)</f>
        <v>0</v>
      </c>
      <c r="N62" s="213"/>
      <c r="O62" s="213">
        <f>IF(I51=FALSE,0,1)</f>
        <v>0</v>
      </c>
      <c r="P62" s="213"/>
      <c r="Q62" s="213"/>
      <c r="R62" s="213"/>
      <c r="S62" s="213"/>
      <c r="T62" s="210"/>
      <c r="U62" s="210"/>
      <c r="V62" s="210"/>
      <c r="W62" s="210"/>
      <c r="X62" s="210"/>
      <c r="Y62" s="210"/>
      <c r="Z62" s="210"/>
      <c r="AA62" s="210"/>
      <c r="AB62" s="210"/>
      <c r="AC62" s="210"/>
      <c r="AD62" s="210"/>
      <c r="AE62" s="210"/>
      <c r="AF62" s="210"/>
      <c r="AG62" s="210"/>
      <c r="AH62" s="210"/>
    </row>
    <row r="63" spans="1:34">
      <c r="A63" s="235"/>
      <c r="B63" s="240" t="s">
        <v>146</v>
      </c>
      <c r="C63" s="241">
        <f>SUM(C59:C62)</f>
        <v>0</v>
      </c>
      <c r="D63" s="213" t="s">
        <v>103</v>
      </c>
      <c r="E63" s="213">
        <v>1</v>
      </c>
      <c r="F63" s="242" t="s">
        <v>158</v>
      </c>
      <c r="G63" s="213">
        <f>SUM(G59:G62)</f>
        <v>0</v>
      </c>
      <c r="H63" s="213"/>
      <c r="I63" s="213"/>
      <c r="J63" s="213">
        <f>IF(D16=FALSE,0,0)</f>
        <v>0</v>
      </c>
      <c r="K63" s="215"/>
      <c r="L63" s="213"/>
      <c r="M63" s="213">
        <f>IF(H16=FALSE,0,0)</f>
        <v>0</v>
      </c>
      <c r="N63" s="213"/>
      <c r="O63" s="213">
        <f>IF(I52=FALSE,0,0)</f>
        <v>0</v>
      </c>
      <c r="P63" s="213"/>
      <c r="Q63" s="213"/>
      <c r="R63" s="213"/>
      <c r="S63" s="213"/>
      <c r="T63" s="210"/>
      <c r="U63" s="210"/>
      <c r="V63" s="210"/>
      <c r="W63" s="210"/>
      <c r="X63" s="210"/>
      <c r="Y63" s="210"/>
      <c r="Z63" s="210"/>
      <c r="AA63" s="210"/>
      <c r="AB63" s="210"/>
      <c r="AC63" s="210"/>
      <c r="AD63" s="210"/>
      <c r="AE63" s="210"/>
      <c r="AF63" s="210"/>
      <c r="AG63" s="210"/>
      <c r="AH63" s="210"/>
    </row>
    <row r="64" spans="1:34">
      <c r="A64" s="235"/>
      <c r="B64" s="238" t="s">
        <v>106</v>
      </c>
      <c r="C64" s="213">
        <f>IF(D19=FALSE,0,1)</f>
        <v>0</v>
      </c>
      <c r="D64" s="213" t="s">
        <v>102</v>
      </c>
      <c r="E64" s="213">
        <v>2</v>
      </c>
      <c r="F64" s="239" t="s">
        <v>159</v>
      </c>
      <c r="G64" s="213">
        <f>IF(H19=FALSE,0,1)</f>
        <v>0</v>
      </c>
      <c r="H64" s="213"/>
      <c r="I64" s="213" t="s">
        <v>146</v>
      </c>
      <c r="J64" s="213">
        <f>SUM(J60:J63)</f>
        <v>0</v>
      </c>
      <c r="K64" s="215"/>
      <c r="L64" s="213" t="s">
        <v>158</v>
      </c>
      <c r="M64" s="213">
        <f>SUM(M60:M63)</f>
        <v>0</v>
      </c>
      <c r="N64" s="213" t="s">
        <v>283</v>
      </c>
      <c r="O64" s="213">
        <f>SUM(O60:O63)</f>
        <v>0</v>
      </c>
      <c r="P64" s="213"/>
      <c r="Q64" s="213"/>
      <c r="R64" s="213"/>
      <c r="S64" s="213"/>
      <c r="T64" s="210"/>
      <c r="U64" s="210"/>
      <c r="V64" s="210"/>
      <c r="W64" s="210"/>
      <c r="X64" s="210"/>
      <c r="Y64" s="210"/>
      <c r="Z64" s="210"/>
      <c r="AA64" s="210"/>
      <c r="AB64" s="210"/>
      <c r="AC64" s="210"/>
      <c r="AD64" s="210"/>
      <c r="AE64" s="210"/>
      <c r="AF64" s="210"/>
      <c r="AG64" s="210"/>
      <c r="AH64" s="210"/>
    </row>
    <row r="65" spans="1:34">
      <c r="A65" s="235"/>
      <c r="B65" s="215"/>
      <c r="C65" s="213">
        <f>IF(D20=FALSE,0,2)</f>
        <v>0</v>
      </c>
      <c r="D65" s="213" t="s">
        <v>101</v>
      </c>
      <c r="E65" s="213">
        <v>3</v>
      </c>
      <c r="F65" s="213"/>
      <c r="G65" s="213">
        <f>IF(H20=FALSE,0,2)</f>
        <v>0</v>
      </c>
      <c r="H65" s="213"/>
      <c r="I65" s="213" t="s">
        <v>106</v>
      </c>
      <c r="J65" s="213">
        <f>IF(D19=FALSE,0,3)</f>
        <v>0</v>
      </c>
      <c r="K65" s="215"/>
      <c r="L65" s="213" t="s">
        <v>159</v>
      </c>
      <c r="M65" s="213">
        <f>IF(H19=FALSE,0,3)</f>
        <v>0</v>
      </c>
      <c r="N65" s="213"/>
      <c r="O65" s="213"/>
      <c r="P65" s="213"/>
      <c r="Q65" s="213"/>
      <c r="R65" s="213"/>
      <c r="S65" s="213"/>
      <c r="T65" s="210"/>
      <c r="U65" s="210"/>
      <c r="V65" s="210"/>
      <c r="W65" s="210"/>
      <c r="X65" s="210"/>
      <c r="Y65" s="210"/>
      <c r="Z65" s="210"/>
      <c r="AA65" s="210"/>
      <c r="AB65" s="210"/>
      <c r="AC65" s="210"/>
      <c r="AD65" s="210"/>
      <c r="AE65" s="210"/>
      <c r="AF65" s="210"/>
      <c r="AG65" s="210"/>
      <c r="AH65" s="210"/>
    </row>
    <row r="66" spans="1:34">
      <c r="A66" s="235"/>
      <c r="B66" s="215"/>
      <c r="C66" s="213">
        <f>IF(D21=FALSE,0,3)</f>
        <v>0</v>
      </c>
      <c r="D66" s="213" t="s">
        <v>100</v>
      </c>
      <c r="E66" s="213">
        <v>4</v>
      </c>
      <c r="F66" s="213"/>
      <c r="G66" s="213">
        <f>IF(H21=FALSE,0,3)</f>
        <v>0</v>
      </c>
      <c r="H66" s="213"/>
      <c r="I66" s="213"/>
      <c r="J66" s="213">
        <f>IF(D20=FALSE,0,2)</f>
        <v>0</v>
      </c>
      <c r="K66" s="215"/>
      <c r="L66" s="213"/>
      <c r="M66" s="213">
        <f>IF(H20=FALSE,0,2)</f>
        <v>0</v>
      </c>
      <c r="N66" s="213" t="s">
        <v>284</v>
      </c>
      <c r="O66" s="213">
        <f>SUM(J59,J64,J69,J74,J79,J84,J89,M64,M69,M74,M79,M84,M89,O59,O64,M59)/16</f>
        <v>0</v>
      </c>
      <c r="P66" s="213"/>
      <c r="Q66" s="213"/>
      <c r="R66" s="213"/>
      <c r="S66" s="213"/>
      <c r="T66" s="210"/>
      <c r="U66" s="210"/>
      <c r="V66" s="210"/>
      <c r="W66" s="210"/>
      <c r="X66" s="210"/>
      <c r="Y66" s="210"/>
      <c r="Z66" s="210"/>
      <c r="AA66" s="210"/>
      <c r="AB66" s="210"/>
      <c r="AC66" s="210"/>
      <c r="AD66" s="210"/>
      <c r="AE66" s="210"/>
      <c r="AF66" s="210"/>
      <c r="AG66" s="210"/>
      <c r="AH66" s="210"/>
    </row>
    <row r="67" spans="1:34">
      <c r="A67" s="235"/>
      <c r="B67" s="215"/>
      <c r="C67" s="213">
        <f>IF(D22=FALSE,0,4)</f>
        <v>0</v>
      </c>
      <c r="D67" s="213"/>
      <c r="E67" s="213"/>
      <c r="F67" s="213"/>
      <c r="G67" s="213">
        <f>IF(H22=FALSE,0,4)</f>
        <v>0</v>
      </c>
      <c r="H67" s="213"/>
      <c r="I67" s="213"/>
      <c r="J67" s="213">
        <f>IF(D21=FALSE,0,1)</f>
        <v>0</v>
      </c>
      <c r="K67" s="215"/>
      <c r="L67" s="213"/>
      <c r="M67" s="213">
        <f>IF(H21=FALSE,0,1)</f>
        <v>0</v>
      </c>
      <c r="N67" s="213"/>
      <c r="O67" s="213"/>
      <c r="P67" s="213"/>
      <c r="Q67" s="213"/>
      <c r="R67" s="213"/>
      <c r="S67" s="213"/>
      <c r="T67" s="210"/>
      <c r="U67" s="210"/>
      <c r="V67" s="210"/>
      <c r="W67" s="210"/>
      <c r="X67" s="210"/>
      <c r="Y67" s="210"/>
      <c r="Z67" s="210"/>
      <c r="AA67" s="210"/>
      <c r="AB67" s="210"/>
      <c r="AC67" s="210"/>
      <c r="AD67" s="210"/>
      <c r="AE67" s="210"/>
      <c r="AF67" s="210"/>
      <c r="AG67" s="210"/>
      <c r="AH67" s="210"/>
    </row>
    <row r="68" spans="1:34">
      <c r="A68" s="235"/>
      <c r="B68" s="240" t="s">
        <v>147</v>
      </c>
      <c r="C68" s="241">
        <f>SUM(C64:C67)</f>
        <v>0</v>
      </c>
      <c r="D68" s="213"/>
      <c r="E68" s="213"/>
      <c r="F68" s="242" t="s">
        <v>161</v>
      </c>
      <c r="G68" s="213">
        <f>SUM(G64:G67)</f>
        <v>0</v>
      </c>
      <c r="H68" s="213"/>
      <c r="I68" s="213"/>
      <c r="J68" s="213">
        <f>IF(D22=FALSE,0,0)</f>
        <v>0</v>
      </c>
      <c r="K68" s="215"/>
      <c r="L68" s="213"/>
      <c r="M68" s="213">
        <f>IF(H22=FALSE,0,0)</f>
        <v>0</v>
      </c>
      <c r="N68" s="213"/>
      <c r="O68" s="213"/>
      <c r="P68" s="213"/>
      <c r="Q68" s="213"/>
      <c r="R68" s="213"/>
      <c r="S68" s="213"/>
      <c r="T68" s="210"/>
      <c r="U68" s="210"/>
      <c r="V68" s="210"/>
      <c r="W68" s="210"/>
      <c r="X68" s="210"/>
      <c r="Y68" s="210"/>
      <c r="Z68" s="210"/>
      <c r="AA68" s="210"/>
      <c r="AB68" s="210"/>
      <c r="AC68" s="210"/>
      <c r="AD68" s="210"/>
      <c r="AE68" s="210"/>
      <c r="AF68" s="210"/>
      <c r="AG68" s="210"/>
      <c r="AH68" s="210"/>
    </row>
    <row r="69" spans="1:34">
      <c r="A69" s="235"/>
      <c r="B69" s="238" t="s">
        <v>107</v>
      </c>
      <c r="C69" s="213">
        <f>IF(D25=FALSE,0,1)</f>
        <v>0</v>
      </c>
      <c r="D69" s="213"/>
      <c r="E69" s="213"/>
      <c r="F69" s="239" t="s">
        <v>163</v>
      </c>
      <c r="G69" s="213">
        <f>IF(H25=FALSE,0,1)</f>
        <v>0</v>
      </c>
      <c r="H69" s="213"/>
      <c r="I69" s="213" t="s">
        <v>147</v>
      </c>
      <c r="J69" s="213">
        <f>SUM(J65:J68)</f>
        <v>0</v>
      </c>
      <c r="K69" s="215"/>
      <c r="L69" s="213" t="s">
        <v>161</v>
      </c>
      <c r="M69" s="213">
        <f>SUM(M65:M68)</f>
        <v>0</v>
      </c>
      <c r="N69" s="213"/>
      <c r="O69" s="213"/>
      <c r="P69" s="213"/>
      <c r="Q69" s="213"/>
      <c r="R69" s="213"/>
      <c r="S69" s="213"/>
      <c r="T69" s="210"/>
      <c r="U69" s="210"/>
      <c r="V69" s="210"/>
      <c r="W69" s="210"/>
      <c r="X69" s="210"/>
      <c r="Y69" s="210"/>
      <c r="Z69" s="210"/>
      <c r="AA69" s="210"/>
      <c r="AB69" s="210"/>
      <c r="AC69" s="210"/>
      <c r="AD69" s="210"/>
      <c r="AE69" s="210"/>
      <c r="AF69" s="210"/>
      <c r="AG69" s="210"/>
      <c r="AH69" s="210"/>
    </row>
    <row r="70" spans="1:34">
      <c r="A70" s="235"/>
      <c r="B70" s="215"/>
      <c r="C70" s="213">
        <f>IF(D26=FALSE,0,2)</f>
        <v>0</v>
      </c>
      <c r="D70" s="213"/>
      <c r="E70" s="213"/>
      <c r="F70" s="213"/>
      <c r="G70" s="213">
        <f>IF(H26=FALSE,0,2)</f>
        <v>0</v>
      </c>
      <c r="H70" s="213"/>
      <c r="I70" s="213" t="s">
        <v>107</v>
      </c>
      <c r="J70" s="213">
        <f>IF(D25=FALSE,0,3)</f>
        <v>0</v>
      </c>
      <c r="K70" s="215"/>
      <c r="L70" s="213" t="s">
        <v>279</v>
      </c>
      <c r="M70" s="213">
        <f>IF(H25=FALSE,0,3)</f>
        <v>0</v>
      </c>
      <c r="N70" s="213"/>
      <c r="O70" s="213"/>
      <c r="P70" s="213"/>
      <c r="Q70" s="213"/>
      <c r="R70" s="213"/>
      <c r="S70" s="213"/>
      <c r="T70" s="210"/>
      <c r="U70" s="210"/>
      <c r="V70" s="210"/>
      <c r="W70" s="210"/>
      <c r="X70" s="210"/>
      <c r="Y70" s="210"/>
      <c r="Z70" s="210"/>
      <c r="AA70" s="210"/>
      <c r="AB70" s="210"/>
      <c r="AC70" s="210"/>
      <c r="AD70" s="210"/>
      <c r="AE70" s="210"/>
      <c r="AF70" s="210"/>
      <c r="AG70" s="210"/>
      <c r="AH70" s="210"/>
    </row>
    <row r="71" spans="1:34">
      <c r="A71" s="235"/>
      <c r="B71" s="215"/>
      <c r="C71" s="213">
        <f>IF(D27=FALSE,0,3)</f>
        <v>0</v>
      </c>
      <c r="D71" s="213"/>
      <c r="E71" s="213"/>
      <c r="F71" s="213"/>
      <c r="G71" s="213">
        <f>IF(H27=FALSE,0,3)</f>
        <v>0</v>
      </c>
      <c r="H71" s="213"/>
      <c r="I71" s="213"/>
      <c r="J71" s="213">
        <f>IF(D26=FALSE,0,2)</f>
        <v>0</v>
      </c>
      <c r="K71" s="215"/>
      <c r="L71" s="213"/>
      <c r="M71" s="213">
        <f>IF(H26=FALSE,0,2)</f>
        <v>0</v>
      </c>
      <c r="N71" s="213"/>
      <c r="O71" s="213"/>
      <c r="P71" s="213"/>
      <c r="Q71" s="213"/>
      <c r="R71" s="213"/>
      <c r="S71" s="213"/>
      <c r="T71" s="210"/>
      <c r="U71" s="210"/>
      <c r="V71" s="210"/>
      <c r="W71" s="210"/>
      <c r="X71" s="210"/>
      <c r="Y71" s="210"/>
      <c r="Z71" s="210"/>
      <c r="AA71" s="210"/>
      <c r="AB71" s="210"/>
      <c r="AC71" s="210"/>
      <c r="AD71" s="210"/>
      <c r="AE71" s="210"/>
      <c r="AF71" s="210"/>
      <c r="AG71" s="210"/>
      <c r="AH71" s="210"/>
    </row>
    <row r="72" spans="1:34">
      <c r="A72" s="235"/>
      <c r="B72" s="215"/>
      <c r="C72" s="213">
        <f>IF(D28=FALSE,0,4)</f>
        <v>0</v>
      </c>
      <c r="D72" s="213"/>
      <c r="E72" s="239"/>
      <c r="F72" s="213"/>
      <c r="G72" s="213">
        <f>IF(H28=FALSE,0,4)</f>
        <v>0</v>
      </c>
      <c r="H72" s="213"/>
      <c r="I72" s="213"/>
      <c r="J72" s="213">
        <f>IF(D27=FALSE,0,1)</f>
        <v>0</v>
      </c>
      <c r="K72" s="215"/>
      <c r="L72" s="213"/>
      <c r="M72" s="213">
        <f>IF(H27=FALSE,0,1)</f>
        <v>0</v>
      </c>
      <c r="N72" s="213"/>
      <c r="O72" s="213"/>
      <c r="P72" s="213"/>
      <c r="Q72" s="213"/>
      <c r="R72" s="213"/>
      <c r="S72" s="213"/>
      <c r="T72" s="210"/>
      <c r="U72" s="210"/>
      <c r="V72" s="210"/>
      <c r="W72" s="210"/>
      <c r="X72" s="210"/>
      <c r="Y72" s="210"/>
      <c r="Z72" s="210"/>
      <c r="AA72" s="210"/>
      <c r="AB72" s="210"/>
      <c r="AC72" s="210"/>
      <c r="AD72" s="210"/>
      <c r="AE72" s="210"/>
      <c r="AF72" s="210"/>
      <c r="AG72" s="210"/>
      <c r="AH72" s="210"/>
    </row>
    <row r="73" spans="1:34">
      <c r="A73" s="235"/>
      <c r="B73" s="240" t="s">
        <v>148</v>
      </c>
      <c r="C73" s="213">
        <f>SUM(C69:C72)</f>
        <v>0</v>
      </c>
      <c r="D73" s="213"/>
      <c r="E73" s="239"/>
      <c r="F73" s="242" t="s">
        <v>162</v>
      </c>
      <c r="G73" s="213">
        <f>SUM(G69:G72)</f>
        <v>0</v>
      </c>
      <c r="H73" s="213"/>
      <c r="I73" s="213"/>
      <c r="J73" s="213">
        <f>IF(D28=FALSE,0,0)</f>
        <v>0</v>
      </c>
      <c r="K73" s="215"/>
      <c r="L73" s="213"/>
      <c r="M73" s="213">
        <f>IF(H28=FALSE,0,0)</f>
        <v>0</v>
      </c>
      <c r="N73" s="213"/>
      <c r="O73" s="213"/>
      <c r="P73" s="213"/>
      <c r="Q73" s="213"/>
      <c r="R73" s="213"/>
      <c r="S73" s="213"/>
      <c r="T73" s="210"/>
      <c r="U73" s="210"/>
      <c r="V73" s="210"/>
      <c r="W73" s="210"/>
      <c r="X73" s="210"/>
      <c r="Y73" s="210"/>
      <c r="Z73" s="210"/>
      <c r="AA73" s="210"/>
      <c r="AB73" s="210"/>
      <c r="AC73" s="210"/>
      <c r="AD73" s="210"/>
      <c r="AE73" s="210"/>
      <c r="AF73" s="210"/>
      <c r="AG73" s="210"/>
      <c r="AH73" s="210"/>
    </row>
    <row r="74" spans="1:34">
      <c r="A74" s="235"/>
      <c r="B74" s="238" t="s">
        <v>149</v>
      </c>
      <c r="C74" s="213">
        <f>IF(D31=FALSE,0,1)</f>
        <v>0</v>
      </c>
      <c r="D74" s="213"/>
      <c r="E74" s="239"/>
      <c r="F74" s="239" t="s">
        <v>164</v>
      </c>
      <c r="G74" s="213">
        <f>IF(H31=FALSE,0,1)</f>
        <v>0</v>
      </c>
      <c r="H74" s="213"/>
      <c r="I74" s="213" t="s">
        <v>148</v>
      </c>
      <c r="J74" s="213">
        <f>SUM(J70:J73)</f>
        <v>0</v>
      </c>
      <c r="K74" s="215"/>
      <c r="L74" s="213" t="s">
        <v>162</v>
      </c>
      <c r="M74" s="213">
        <f>SUM(M70:M73)</f>
        <v>0</v>
      </c>
      <c r="N74" s="213"/>
      <c r="O74" s="213"/>
      <c r="P74" s="213"/>
      <c r="Q74" s="213"/>
      <c r="R74" s="213"/>
      <c r="S74" s="213"/>
      <c r="T74" s="210"/>
      <c r="U74" s="210"/>
      <c r="V74" s="210"/>
      <c r="W74" s="210"/>
      <c r="X74" s="210"/>
      <c r="Y74" s="210"/>
      <c r="Z74" s="210"/>
      <c r="AA74" s="210"/>
      <c r="AB74" s="210"/>
      <c r="AC74" s="210"/>
      <c r="AD74" s="210"/>
      <c r="AE74" s="210"/>
      <c r="AF74" s="210"/>
      <c r="AG74" s="210"/>
      <c r="AH74" s="210"/>
    </row>
    <row r="75" spans="1:34">
      <c r="A75" s="235"/>
      <c r="B75" s="238"/>
      <c r="C75" s="213">
        <f>IF(D32=FALSE,0,2)</f>
        <v>0</v>
      </c>
      <c r="D75" s="213"/>
      <c r="E75" s="243"/>
      <c r="F75" s="239"/>
      <c r="G75" s="213">
        <f>IF(H32=FALSE,0,2)</f>
        <v>0</v>
      </c>
      <c r="H75" s="213"/>
      <c r="I75" s="213" t="s">
        <v>149</v>
      </c>
      <c r="J75" s="213">
        <f>IF(D31=FALSE,0,3)</f>
        <v>0</v>
      </c>
      <c r="K75" s="215"/>
      <c r="L75" s="213" t="s">
        <v>164</v>
      </c>
      <c r="M75" s="213">
        <f>IF(H31=FALSE,0,3)</f>
        <v>0</v>
      </c>
      <c r="N75" s="213"/>
      <c r="O75" s="213"/>
      <c r="P75" s="213"/>
      <c r="Q75" s="213"/>
      <c r="R75" s="213"/>
      <c r="S75" s="213"/>
      <c r="T75" s="210"/>
      <c r="U75" s="210"/>
      <c r="V75" s="210"/>
      <c r="W75" s="210"/>
      <c r="X75" s="210"/>
      <c r="Y75" s="210"/>
      <c r="Z75" s="210"/>
      <c r="AA75" s="210"/>
      <c r="AB75" s="210"/>
      <c r="AC75" s="210"/>
      <c r="AD75" s="210"/>
      <c r="AE75" s="210"/>
      <c r="AF75" s="210"/>
      <c r="AG75" s="210"/>
      <c r="AH75" s="210"/>
    </row>
    <row r="76" spans="1:34">
      <c r="A76" s="235"/>
      <c r="B76" s="215"/>
      <c r="C76" s="213">
        <f>IF(D33=FALSE,0,3)</f>
        <v>0</v>
      </c>
      <c r="D76" s="213"/>
      <c r="E76" s="239"/>
      <c r="F76" s="213"/>
      <c r="G76" s="213">
        <f>IF(H33=FALSE,0,3)</f>
        <v>0</v>
      </c>
      <c r="H76" s="213"/>
      <c r="I76" s="213"/>
      <c r="J76" s="213">
        <f>IF(D32=FALSE,0,2)</f>
        <v>0</v>
      </c>
      <c r="K76" s="215"/>
      <c r="L76" s="213"/>
      <c r="M76" s="213">
        <f>IF(H32=FALSE,0,2)</f>
        <v>0</v>
      </c>
      <c r="N76" s="213"/>
      <c r="O76" s="213"/>
      <c r="P76" s="213"/>
      <c r="Q76" s="213"/>
      <c r="R76" s="213"/>
      <c r="S76" s="213"/>
      <c r="T76" s="210"/>
      <c r="U76" s="210"/>
      <c r="V76" s="210"/>
      <c r="W76" s="210"/>
      <c r="X76" s="210"/>
      <c r="Y76" s="210"/>
      <c r="Z76" s="210"/>
      <c r="AA76" s="210"/>
      <c r="AB76" s="210"/>
      <c r="AC76" s="210"/>
      <c r="AD76" s="210"/>
      <c r="AE76" s="210"/>
      <c r="AF76" s="210"/>
      <c r="AG76" s="210"/>
      <c r="AH76" s="210"/>
    </row>
    <row r="77" spans="1:34">
      <c r="A77" s="235"/>
      <c r="B77" s="215"/>
      <c r="C77" s="213">
        <f>IF(D34=FALSE,0,4)</f>
        <v>0</v>
      </c>
      <c r="D77" s="213"/>
      <c r="E77" s="239"/>
      <c r="F77" s="213"/>
      <c r="G77" s="213">
        <f>IF(H34=FALSE,0,4)</f>
        <v>0</v>
      </c>
      <c r="H77" s="213"/>
      <c r="I77" s="213"/>
      <c r="J77" s="213">
        <f>IF(D33=FALSE,0,1)</f>
        <v>0</v>
      </c>
      <c r="K77" s="215"/>
      <c r="L77" s="213"/>
      <c r="M77" s="213">
        <f>IF(H33=FALSE,0,1)</f>
        <v>0</v>
      </c>
      <c r="N77" s="213"/>
      <c r="O77" s="213"/>
      <c r="P77" s="213"/>
      <c r="Q77" s="213"/>
      <c r="R77" s="213"/>
      <c r="S77" s="213"/>
      <c r="T77" s="210"/>
      <c r="U77" s="210"/>
      <c r="V77" s="210"/>
      <c r="W77" s="210"/>
      <c r="X77" s="210"/>
      <c r="Y77" s="210"/>
      <c r="Z77" s="210"/>
      <c r="AA77" s="210"/>
      <c r="AB77" s="210"/>
      <c r="AC77" s="210"/>
      <c r="AD77" s="210"/>
      <c r="AE77" s="210"/>
      <c r="AF77" s="210"/>
      <c r="AG77" s="210"/>
      <c r="AH77" s="210"/>
    </row>
    <row r="78" spans="1:34">
      <c r="A78" s="235"/>
      <c r="B78" s="240" t="s">
        <v>150</v>
      </c>
      <c r="C78" s="213">
        <f>SUM(C74:C77)</f>
        <v>0</v>
      </c>
      <c r="D78" s="213"/>
      <c r="E78" s="213"/>
      <c r="F78" s="242" t="s">
        <v>165</v>
      </c>
      <c r="G78" s="213">
        <f>SUM(G74:G77)</f>
        <v>0</v>
      </c>
      <c r="H78" s="213"/>
      <c r="I78" s="213"/>
      <c r="J78" s="213">
        <f>IF(D34=FALSE,0,0)</f>
        <v>0</v>
      </c>
      <c r="K78" s="215"/>
      <c r="L78" s="213"/>
      <c r="M78" s="213">
        <f>IF(H34=FALSE,0,0)</f>
        <v>0</v>
      </c>
      <c r="N78" s="213"/>
      <c r="O78" s="213"/>
      <c r="P78" s="213"/>
      <c r="Q78" s="213"/>
      <c r="R78" s="213"/>
      <c r="S78" s="213"/>
      <c r="T78" s="210"/>
      <c r="U78" s="210"/>
      <c r="V78" s="210"/>
      <c r="W78" s="210"/>
      <c r="X78" s="210"/>
      <c r="Y78" s="210"/>
      <c r="Z78" s="210"/>
      <c r="AA78" s="210"/>
      <c r="AB78" s="210"/>
      <c r="AC78" s="210"/>
      <c r="AD78" s="210"/>
      <c r="AE78" s="210"/>
      <c r="AF78" s="210"/>
      <c r="AG78" s="210"/>
      <c r="AH78" s="210"/>
    </row>
    <row r="79" spans="1:34">
      <c r="A79" s="235"/>
      <c r="B79" s="238" t="s">
        <v>151</v>
      </c>
      <c r="C79" s="213">
        <f>IF(D37=FALSE,0,1)</f>
        <v>0</v>
      </c>
      <c r="D79" s="213"/>
      <c r="E79" s="213"/>
      <c r="F79" s="239" t="s">
        <v>160</v>
      </c>
      <c r="G79" s="213">
        <f>IF(H37=FALSE,0,1)</f>
        <v>0</v>
      </c>
      <c r="H79" s="213"/>
      <c r="I79" s="213" t="s">
        <v>150</v>
      </c>
      <c r="J79" s="213">
        <f>SUM(J75:J78)</f>
        <v>0</v>
      </c>
      <c r="K79" s="215"/>
      <c r="L79" s="213" t="s">
        <v>165</v>
      </c>
      <c r="M79" s="213">
        <f>SUM(M75:M78)</f>
        <v>0</v>
      </c>
      <c r="N79" s="213"/>
      <c r="O79" s="213"/>
      <c r="P79" s="213"/>
      <c r="Q79" s="213"/>
      <c r="R79" s="213"/>
      <c r="S79" s="213"/>
      <c r="T79" s="210"/>
      <c r="U79" s="210"/>
      <c r="V79" s="210"/>
      <c r="W79" s="210"/>
      <c r="X79" s="210"/>
      <c r="Y79" s="210"/>
      <c r="Z79" s="210"/>
      <c r="AA79" s="210"/>
      <c r="AB79" s="210"/>
      <c r="AC79" s="210"/>
      <c r="AD79" s="210"/>
      <c r="AE79" s="210"/>
      <c r="AF79" s="210"/>
      <c r="AG79" s="210"/>
      <c r="AH79" s="210"/>
    </row>
    <row r="80" spans="1:34">
      <c r="A80" s="235"/>
      <c r="B80" s="215"/>
      <c r="C80" s="213">
        <f>IF(D38=FALSE,0,2)</f>
        <v>0</v>
      </c>
      <c r="D80" s="213"/>
      <c r="E80" s="213"/>
      <c r="F80" s="213"/>
      <c r="G80" s="213">
        <f>IF(H38=FALSE,0,2)</f>
        <v>0</v>
      </c>
      <c r="H80" s="213"/>
      <c r="I80" s="213" t="s">
        <v>151</v>
      </c>
      <c r="J80" s="213">
        <f>IF(D37=FALSE,0,3)</f>
        <v>0</v>
      </c>
      <c r="K80" s="215"/>
      <c r="L80" s="213" t="s">
        <v>160</v>
      </c>
      <c r="M80" s="213">
        <f>IF(H37=FALSE,0,3)</f>
        <v>0</v>
      </c>
      <c r="N80" s="213"/>
      <c r="O80" s="213"/>
      <c r="P80" s="213"/>
      <c r="Q80" s="213"/>
      <c r="R80" s="213"/>
      <c r="S80" s="213"/>
      <c r="T80" s="210"/>
      <c r="U80" s="210"/>
      <c r="V80" s="210"/>
      <c r="W80" s="210"/>
      <c r="X80" s="210"/>
      <c r="Y80" s="210"/>
      <c r="Z80" s="210"/>
      <c r="AA80" s="210"/>
      <c r="AB80" s="210"/>
      <c r="AC80" s="210"/>
      <c r="AD80" s="210"/>
      <c r="AE80" s="210"/>
      <c r="AF80" s="210"/>
      <c r="AG80" s="210"/>
      <c r="AH80" s="210"/>
    </row>
    <row r="81" spans="1:34">
      <c r="A81" s="235"/>
      <c r="B81" s="215"/>
      <c r="C81" s="213">
        <f>IF(D39=FALSE,0,3)</f>
        <v>0</v>
      </c>
      <c r="D81" s="213"/>
      <c r="E81" s="213"/>
      <c r="F81" s="213"/>
      <c r="G81" s="213">
        <f>IF(H39=FALSE,0,3)</f>
        <v>0</v>
      </c>
      <c r="H81" s="213"/>
      <c r="I81" s="213"/>
      <c r="J81" s="213">
        <f>IF(D38=FALSE,0,2)</f>
        <v>0</v>
      </c>
      <c r="K81" s="215"/>
      <c r="L81" s="213"/>
      <c r="M81" s="213">
        <f>IF(H38=FALSE,0,2)</f>
        <v>0</v>
      </c>
      <c r="N81" s="213"/>
      <c r="O81" s="213"/>
      <c r="P81" s="213"/>
      <c r="Q81" s="213"/>
      <c r="R81" s="213"/>
      <c r="S81" s="213"/>
      <c r="T81" s="210"/>
      <c r="U81" s="210"/>
      <c r="V81" s="210"/>
      <c r="W81" s="210"/>
      <c r="X81" s="210"/>
      <c r="Y81" s="210"/>
      <c r="Z81" s="210"/>
      <c r="AA81" s="210"/>
      <c r="AB81" s="210"/>
      <c r="AC81" s="210"/>
      <c r="AD81" s="210"/>
      <c r="AE81" s="210"/>
      <c r="AF81" s="210"/>
      <c r="AG81" s="210"/>
      <c r="AH81" s="210"/>
    </row>
    <row r="82" spans="1:34">
      <c r="A82" s="235"/>
      <c r="B82" s="238"/>
      <c r="C82" s="213">
        <f>IF(D40=FALSE,0,4)</f>
        <v>0</v>
      </c>
      <c r="D82" s="213"/>
      <c r="E82" s="213"/>
      <c r="F82" s="213"/>
      <c r="G82" s="213">
        <f>IF(H40=FALSE,0,4)</f>
        <v>0</v>
      </c>
      <c r="H82" s="213"/>
      <c r="I82" s="213"/>
      <c r="J82" s="213">
        <f>IF(D39=FALSE,0,1)</f>
        <v>0</v>
      </c>
      <c r="K82" s="215"/>
      <c r="L82" s="213"/>
      <c r="M82" s="213">
        <f>IF(H39=FALSE,0,1)</f>
        <v>0</v>
      </c>
      <c r="N82" s="213"/>
      <c r="O82" s="213"/>
      <c r="P82" s="213"/>
      <c r="Q82" s="213"/>
      <c r="R82" s="213"/>
      <c r="S82" s="213"/>
      <c r="T82" s="210"/>
      <c r="U82" s="210"/>
      <c r="V82" s="210"/>
      <c r="W82" s="210"/>
      <c r="X82" s="210"/>
      <c r="Y82" s="210"/>
      <c r="Z82" s="210"/>
      <c r="AA82" s="210"/>
      <c r="AB82" s="210"/>
      <c r="AC82" s="210"/>
      <c r="AD82" s="210"/>
      <c r="AE82" s="210"/>
      <c r="AF82" s="210"/>
      <c r="AG82" s="210"/>
      <c r="AH82" s="210"/>
    </row>
    <row r="83" spans="1:34">
      <c r="A83" s="235"/>
      <c r="B83" s="240" t="s">
        <v>152</v>
      </c>
      <c r="C83" s="213">
        <f>SUM(C79:C82)</f>
        <v>0</v>
      </c>
      <c r="D83" s="213"/>
      <c r="E83" s="213"/>
      <c r="F83" s="242" t="s">
        <v>166</v>
      </c>
      <c r="G83" s="213">
        <f>SUM(G79:G82)</f>
        <v>0</v>
      </c>
      <c r="H83" s="213"/>
      <c r="I83" s="213"/>
      <c r="J83" s="213">
        <f>IF(D40=FALSE,0,0)</f>
        <v>0</v>
      </c>
      <c r="K83" s="215"/>
      <c r="L83" s="213"/>
      <c r="M83" s="213">
        <f>IF(H40=FALSE,0,0)</f>
        <v>0</v>
      </c>
      <c r="N83" s="213"/>
      <c r="O83" s="213"/>
      <c r="P83" s="213"/>
      <c r="Q83" s="213"/>
      <c r="R83" s="213"/>
      <c r="S83" s="213"/>
      <c r="T83" s="210"/>
      <c r="U83" s="210"/>
      <c r="V83" s="210"/>
      <c r="W83" s="210"/>
      <c r="X83" s="210"/>
      <c r="Y83" s="210"/>
      <c r="Z83" s="210"/>
      <c r="AA83" s="210"/>
      <c r="AB83" s="210"/>
      <c r="AC83" s="210"/>
      <c r="AD83" s="210"/>
      <c r="AE83" s="210"/>
      <c r="AF83" s="210"/>
      <c r="AG83" s="210"/>
      <c r="AH83" s="210"/>
    </row>
    <row r="84" spans="1:34">
      <c r="A84" s="235"/>
      <c r="B84" s="238" t="s">
        <v>153</v>
      </c>
      <c r="C84" s="213">
        <f>IF(D43=FALSE,0,1)</f>
        <v>0</v>
      </c>
      <c r="D84" s="213"/>
      <c r="E84" s="213"/>
      <c r="F84" s="239" t="s">
        <v>167</v>
      </c>
      <c r="G84" s="213">
        <f>IF(H43=FALSE,0,1)</f>
        <v>0</v>
      </c>
      <c r="H84" s="213"/>
      <c r="I84" s="213" t="s">
        <v>152</v>
      </c>
      <c r="J84" s="213">
        <f>SUM(J80:J83)</f>
        <v>0</v>
      </c>
      <c r="K84" s="215"/>
      <c r="L84" s="213" t="s">
        <v>166</v>
      </c>
      <c r="M84" s="213">
        <f>SUM(M80:M83)</f>
        <v>0</v>
      </c>
      <c r="N84" s="213"/>
      <c r="O84" s="213"/>
      <c r="P84" s="213"/>
      <c r="Q84" s="213"/>
      <c r="R84" s="213"/>
      <c r="S84" s="213"/>
      <c r="T84" s="210"/>
      <c r="U84" s="210"/>
      <c r="V84" s="210"/>
      <c r="W84" s="210"/>
      <c r="X84" s="210"/>
      <c r="Y84" s="210"/>
      <c r="Z84" s="210"/>
      <c r="AA84" s="210"/>
      <c r="AB84" s="210"/>
      <c r="AC84" s="210"/>
      <c r="AD84" s="210"/>
      <c r="AE84" s="210"/>
      <c r="AF84" s="210"/>
      <c r="AG84" s="210"/>
      <c r="AH84" s="210"/>
    </row>
    <row r="85" spans="1:34">
      <c r="A85" s="235"/>
      <c r="B85" s="215"/>
      <c r="C85" s="213">
        <f>IF(D44=FALSE,0,2)</f>
        <v>0</v>
      </c>
      <c r="D85" s="213"/>
      <c r="E85" s="213"/>
      <c r="F85" s="213"/>
      <c r="G85" s="213">
        <f>IF(H44=FALSE,0,2)</f>
        <v>0</v>
      </c>
      <c r="H85" s="213"/>
      <c r="I85" s="213" t="s">
        <v>153</v>
      </c>
      <c r="J85" s="213">
        <f>IF(D43=FALSE,0,3)</f>
        <v>0</v>
      </c>
      <c r="K85" s="215"/>
      <c r="L85" s="213" t="s">
        <v>167</v>
      </c>
      <c r="M85" s="213">
        <f>IF(H43=FALSE,0,3)</f>
        <v>0</v>
      </c>
      <c r="N85" s="213"/>
      <c r="O85" s="213"/>
      <c r="P85" s="213"/>
      <c r="Q85" s="213"/>
      <c r="R85" s="213"/>
      <c r="S85" s="213"/>
      <c r="T85" s="210"/>
      <c r="U85" s="210"/>
      <c r="V85" s="210"/>
      <c r="W85" s="210"/>
      <c r="X85" s="210"/>
      <c r="Y85" s="210"/>
      <c r="Z85" s="210"/>
      <c r="AA85" s="210"/>
      <c r="AB85" s="210"/>
      <c r="AC85" s="210"/>
      <c r="AD85" s="210"/>
      <c r="AE85" s="210"/>
      <c r="AF85" s="210"/>
      <c r="AG85" s="210"/>
      <c r="AH85" s="210"/>
    </row>
    <row r="86" spans="1:34">
      <c r="A86" s="235"/>
      <c r="B86" s="215"/>
      <c r="C86" s="213">
        <f>IF(D45=FALSE,0,3)</f>
        <v>0</v>
      </c>
      <c r="D86" s="213"/>
      <c r="E86" s="213"/>
      <c r="F86" s="213"/>
      <c r="G86" s="213">
        <f>IF(H45=FALSE,0,3)</f>
        <v>0</v>
      </c>
      <c r="H86" s="213"/>
      <c r="I86" s="213"/>
      <c r="J86" s="213">
        <f>IF(D44=FALSE,0,2)</f>
        <v>0</v>
      </c>
      <c r="K86" s="215"/>
      <c r="L86" s="213"/>
      <c r="M86" s="213">
        <f>IF(H44=FALSE,0,2)</f>
        <v>0</v>
      </c>
      <c r="N86" s="213"/>
      <c r="O86" s="213"/>
      <c r="P86" s="213"/>
      <c r="Q86" s="213"/>
      <c r="R86" s="213"/>
      <c r="S86" s="213"/>
      <c r="T86" s="210"/>
      <c r="U86" s="210"/>
      <c r="V86" s="210"/>
      <c r="W86" s="210"/>
      <c r="X86" s="210"/>
      <c r="Y86" s="210"/>
      <c r="Z86" s="210"/>
      <c r="AA86" s="210"/>
      <c r="AB86" s="210"/>
      <c r="AC86" s="210"/>
      <c r="AD86" s="210"/>
      <c r="AE86" s="210"/>
      <c r="AF86" s="210"/>
      <c r="AG86" s="210"/>
      <c r="AH86" s="210"/>
    </row>
    <row r="87" spans="1:34">
      <c r="A87" s="235"/>
      <c r="B87" s="215"/>
      <c r="C87" s="213">
        <f>IF(D46=FALSE,0,4)</f>
        <v>0</v>
      </c>
      <c r="D87" s="213"/>
      <c r="E87" s="213"/>
      <c r="F87" s="213"/>
      <c r="G87" s="213">
        <f>IF(H46=FALSE,0,4)</f>
        <v>0</v>
      </c>
      <c r="H87" s="213"/>
      <c r="I87" s="213"/>
      <c r="J87" s="213">
        <f>IF(D45=FALSE,0,1)</f>
        <v>0</v>
      </c>
      <c r="K87" s="215"/>
      <c r="L87" s="213"/>
      <c r="M87" s="213">
        <f>IF(H45=FALSE,0,1)</f>
        <v>0</v>
      </c>
      <c r="N87" s="213"/>
      <c r="O87" s="213"/>
      <c r="P87" s="213"/>
      <c r="Q87" s="213"/>
      <c r="R87" s="213"/>
      <c r="S87" s="213"/>
      <c r="T87" s="210"/>
      <c r="U87" s="210"/>
      <c r="V87" s="210"/>
      <c r="W87" s="210"/>
      <c r="X87" s="210"/>
      <c r="Y87" s="210"/>
      <c r="Z87" s="210"/>
      <c r="AA87" s="210"/>
      <c r="AB87" s="210"/>
      <c r="AC87" s="210"/>
      <c r="AD87" s="210"/>
      <c r="AE87" s="210"/>
      <c r="AF87" s="210"/>
      <c r="AG87" s="210"/>
      <c r="AH87" s="210"/>
    </row>
    <row r="88" spans="1:34">
      <c r="A88" s="235"/>
      <c r="B88" s="240" t="s">
        <v>154</v>
      </c>
      <c r="C88" s="213">
        <f>SUM(C84:C87)</f>
        <v>0</v>
      </c>
      <c r="D88" s="213"/>
      <c r="E88" s="213"/>
      <c r="F88" s="242" t="s">
        <v>168</v>
      </c>
      <c r="G88" s="213">
        <f>SUM(G84:G87)</f>
        <v>0</v>
      </c>
      <c r="H88" s="213"/>
      <c r="I88" s="213"/>
      <c r="J88" s="213">
        <f>IF(D46=FALSE,0,0)</f>
        <v>0</v>
      </c>
      <c r="K88" s="215"/>
      <c r="L88" s="213"/>
      <c r="M88" s="213">
        <f>IF(H46=FALSE,0,0)</f>
        <v>0</v>
      </c>
      <c r="N88" s="213"/>
      <c r="O88" s="213"/>
      <c r="P88" s="213"/>
      <c r="Q88" s="213"/>
      <c r="R88" s="213"/>
      <c r="S88" s="213"/>
      <c r="T88" s="210"/>
      <c r="U88" s="210"/>
      <c r="V88" s="210"/>
      <c r="W88" s="210"/>
      <c r="X88" s="210"/>
      <c r="Y88" s="210"/>
      <c r="Z88" s="210"/>
      <c r="AA88" s="210"/>
      <c r="AB88" s="210"/>
      <c r="AC88" s="210"/>
      <c r="AD88" s="210"/>
      <c r="AE88" s="210"/>
      <c r="AF88" s="210"/>
      <c r="AG88" s="210"/>
      <c r="AH88" s="210"/>
    </row>
    <row r="89" spans="1:34">
      <c r="A89" s="235"/>
      <c r="B89" s="215"/>
      <c r="C89" s="213"/>
      <c r="D89" s="213"/>
      <c r="E89" s="213"/>
      <c r="F89" s="213"/>
      <c r="G89" s="213"/>
      <c r="H89" s="213"/>
      <c r="I89" s="213" t="s">
        <v>154</v>
      </c>
      <c r="J89" s="213">
        <f>SUM(J85:J88)</f>
        <v>0</v>
      </c>
      <c r="K89" s="215"/>
      <c r="L89" s="213" t="s">
        <v>168</v>
      </c>
      <c r="M89" s="213">
        <f>SUM(M85:M88)</f>
        <v>0</v>
      </c>
      <c r="N89" s="213"/>
      <c r="O89" s="213"/>
      <c r="P89" s="213"/>
      <c r="Q89" s="213"/>
      <c r="R89" s="213"/>
      <c r="S89" s="213"/>
      <c r="T89" s="210"/>
      <c r="U89" s="210"/>
      <c r="V89" s="210"/>
      <c r="W89" s="210"/>
      <c r="X89" s="210"/>
    </row>
    <row r="90" spans="1:34">
      <c r="B90" s="215"/>
      <c r="C90" s="213"/>
      <c r="D90" s="213"/>
      <c r="E90" s="213"/>
      <c r="F90" s="213"/>
      <c r="G90" s="213"/>
      <c r="H90" s="213"/>
      <c r="I90" s="213"/>
      <c r="J90" s="213"/>
      <c r="K90" s="215"/>
      <c r="L90" s="213"/>
      <c r="M90" s="213"/>
      <c r="N90" s="213"/>
      <c r="O90" s="213"/>
      <c r="P90" s="213"/>
      <c r="Q90" s="213"/>
      <c r="R90" s="213"/>
      <c r="S90" s="213"/>
      <c r="T90" s="210"/>
      <c r="U90" s="210"/>
      <c r="V90" s="210"/>
      <c r="W90" s="210"/>
      <c r="X90" s="210"/>
    </row>
    <row r="91" spans="1:34">
      <c r="B91" s="215"/>
      <c r="C91" s="213"/>
      <c r="D91" s="213"/>
      <c r="E91" s="213"/>
      <c r="F91" s="213"/>
      <c r="G91" s="213"/>
      <c r="H91" s="213"/>
      <c r="I91" s="213"/>
      <c r="J91" s="213"/>
      <c r="K91" s="215"/>
      <c r="L91" s="213"/>
      <c r="M91" s="213"/>
      <c r="N91" s="213"/>
      <c r="O91" s="213"/>
      <c r="P91" s="213"/>
      <c r="Q91" s="213"/>
      <c r="R91" s="213"/>
      <c r="S91" s="213"/>
      <c r="T91" s="210"/>
      <c r="U91" s="210"/>
      <c r="V91" s="210"/>
      <c r="W91" s="210"/>
      <c r="X91" s="210"/>
    </row>
    <row r="92" spans="1:34">
      <c r="B92" s="215"/>
      <c r="C92" s="213"/>
      <c r="D92" s="213"/>
      <c r="E92" s="213"/>
      <c r="F92" s="213"/>
      <c r="G92" s="213"/>
      <c r="H92" s="213"/>
      <c r="I92" s="213"/>
      <c r="J92" s="213"/>
      <c r="K92" s="215"/>
      <c r="L92" s="213"/>
      <c r="M92" s="213"/>
      <c r="N92" s="213"/>
      <c r="O92" s="213"/>
      <c r="P92" s="213"/>
      <c r="Q92" s="213"/>
      <c r="R92" s="213"/>
      <c r="S92" s="213"/>
      <c r="T92" s="210"/>
      <c r="U92" s="210"/>
      <c r="V92" s="210"/>
      <c r="W92" s="210"/>
      <c r="X92" s="210"/>
    </row>
    <row r="93" spans="1:34">
      <c r="B93" s="215"/>
      <c r="C93" s="213"/>
      <c r="D93" s="213"/>
      <c r="E93" s="213"/>
      <c r="F93" s="213"/>
      <c r="G93" s="213"/>
      <c r="H93" s="213"/>
      <c r="I93" s="213"/>
      <c r="J93" s="213"/>
      <c r="K93" s="215"/>
      <c r="L93" s="213"/>
      <c r="M93" s="213"/>
      <c r="N93" s="213"/>
      <c r="O93" s="213"/>
      <c r="P93" s="213"/>
      <c r="Q93" s="213"/>
      <c r="R93" s="213"/>
      <c r="S93" s="213"/>
      <c r="T93" s="210"/>
      <c r="U93" s="210"/>
      <c r="V93" s="210"/>
      <c r="W93" s="210"/>
      <c r="X93" s="210"/>
    </row>
    <row r="94" spans="1:34">
      <c r="B94" s="215"/>
      <c r="C94" s="213"/>
      <c r="D94" s="213"/>
      <c r="E94" s="213"/>
      <c r="F94" s="213"/>
      <c r="G94" s="213"/>
      <c r="H94" s="213"/>
      <c r="I94" s="213"/>
      <c r="J94" s="213"/>
      <c r="K94" s="215"/>
      <c r="L94" s="213"/>
      <c r="M94" s="213"/>
      <c r="N94" s="213"/>
      <c r="O94" s="213"/>
      <c r="P94" s="213"/>
      <c r="Q94" s="213"/>
      <c r="R94" s="213"/>
      <c r="S94" s="213"/>
      <c r="T94" s="210"/>
      <c r="U94" s="210"/>
      <c r="V94" s="210"/>
      <c r="W94" s="210"/>
      <c r="X94" s="210"/>
    </row>
    <row r="95" spans="1:34">
      <c r="B95" s="215"/>
      <c r="C95" s="213"/>
      <c r="D95" s="213"/>
      <c r="E95" s="213"/>
      <c r="F95" s="213"/>
      <c r="G95" s="213"/>
      <c r="H95" s="213"/>
      <c r="I95" s="213"/>
      <c r="J95" s="213"/>
      <c r="K95" s="215"/>
      <c r="L95" s="213"/>
      <c r="M95" s="213"/>
      <c r="N95" s="213"/>
      <c r="O95" s="213"/>
      <c r="P95" s="213"/>
      <c r="Q95" s="213"/>
      <c r="R95" s="213"/>
      <c r="S95" s="213"/>
      <c r="T95" s="210"/>
      <c r="U95" s="210"/>
      <c r="V95" s="210"/>
      <c r="W95" s="210"/>
      <c r="X95" s="210"/>
    </row>
    <row r="96" spans="1:34">
      <c r="B96" s="215"/>
      <c r="C96" s="213"/>
      <c r="D96" s="213"/>
      <c r="E96" s="213"/>
      <c r="F96" s="213"/>
      <c r="G96" s="213"/>
      <c r="H96" s="213"/>
      <c r="I96" s="213"/>
      <c r="J96" s="213"/>
      <c r="K96" s="215"/>
      <c r="L96" s="213"/>
      <c r="M96" s="213"/>
      <c r="N96" s="213"/>
      <c r="O96" s="213"/>
      <c r="P96" s="213"/>
      <c r="Q96" s="213"/>
      <c r="R96" s="213"/>
      <c r="S96" s="213"/>
      <c r="T96" s="210"/>
      <c r="U96" s="210"/>
      <c r="V96" s="210"/>
      <c r="W96" s="210"/>
      <c r="X96" s="210"/>
    </row>
    <row r="97" spans="2:24">
      <c r="B97" s="215"/>
      <c r="C97" s="213"/>
      <c r="D97" s="213"/>
      <c r="E97" s="213"/>
      <c r="F97" s="213"/>
      <c r="G97" s="213"/>
      <c r="H97" s="213"/>
      <c r="I97" s="213"/>
      <c r="J97" s="213"/>
      <c r="K97" s="215"/>
      <c r="L97" s="213"/>
      <c r="M97" s="213"/>
      <c r="N97" s="213"/>
      <c r="O97" s="213"/>
      <c r="P97" s="213"/>
      <c r="Q97" s="213"/>
      <c r="R97" s="213"/>
      <c r="S97" s="213"/>
      <c r="T97" s="210"/>
      <c r="U97" s="210"/>
      <c r="V97" s="210"/>
      <c r="W97" s="210"/>
      <c r="X97" s="210"/>
    </row>
    <row r="98" spans="2:24">
      <c r="B98" s="235"/>
      <c r="C98" s="210"/>
      <c r="D98" s="210"/>
      <c r="E98" s="210"/>
      <c r="F98" s="210"/>
      <c r="G98" s="210"/>
      <c r="H98" s="210"/>
      <c r="I98" s="210"/>
      <c r="J98" s="210"/>
      <c r="K98" s="235"/>
      <c r="L98" s="210"/>
      <c r="M98" s="210"/>
      <c r="N98" s="210"/>
      <c r="O98" s="210"/>
      <c r="P98" s="210"/>
      <c r="Q98" s="210"/>
      <c r="R98" s="210"/>
      <c r="S98" s="210"/>
      <c r="T98" s="210"/>
      <c r="U98" s="210"/>
      <c r="V98" s="210"/>
      <c r="W98" s="210"/>
      <c r="X98" s="210"/>
    </row>
    <row r="99" spans="2:24">
      <c r="B99" s="235"/>
      <c r="C99" s="210"/>
      <c r="D99" s="210"/>
      <c r="E99" s="210"/>
      <c r="F99" s="210"/>
      <c r="G99" s="210"/>
      <c r="H99" s="210"/>
      <c r="I99" s="210"/>
      <c r="J99" s="210"/>
      <c r="K99" s="235"/>
      <c r="L99" s="210"/>
      <c r="M99" s="210"/>
      <c r="N99" s="210"/>
      <c r="O99" s="210"/>
      <c r="P99" s="210"/>
      <c r="Q99" s="210"/>
      <c r="R99" s="210"/>
      <c r="S99" s="210"/>
      <c r="T99" s="210"/>
      <c r="U99" s="210"/>
      <c r="V99" s="210"/>
      <c r="W99" s="210"/>
      <c r="X99" s="210"/>
    </row>
    <row r="100" spans="2:24">
      <c r="B100" s="235"/>
      <c r="C100" s="210"/>
      <c r="D100" s="210"/>
      <c r="E100" s="210"/>
      <c r="F100" s="210"/>
      <c r="G100" s="210"/>
      <c r="H100" s="210"/>
      <c r="I100" s="210"/>
      <c r="J100" s="210"/>
      <c r="K100" s="235"/>
    </row>
    <row r="101" spans="2:24">
      <c r="B101" s="235"/>
      <c r="C101" s="210"/>
      <c r="D101" s="210"/>
      <c r="E101" s="210"/>
      <c r="F101" s="210"/>
      <c r="G101" s="210"/>
      <c r="H101" s="210"/>
      <c r="I101" s="210"/>
      <c r="J101" s="210"/>
      <c r="K101" s="235"/>
    </row>
    <row r="102" spans="2:24">
      <c r="B102" s="235"/>
      <c r="C102" s="210"/>
      <c r="D102" s="210"/>
      <c r="E102" s="210"/>
      <c r="F102" s="210"/>
      <c r="G102" s="210"/>
      <c r="H102" s="210"/>
      <c r="I102" s="210"/>
      <c r="J102" s="210"/>
      <c r="K102" s="235"/>
    </row>
    <row r="103" spans="2:24">
      <c r="I103" s="210"/>
      <c r="J103" s="210"/>
    </row>
    <row r="104" spans="2:24">
      <c r="I104" s="210"/>
      <c r="J104" s="210"/>
    </row>
    <row r="105" spans="2:24">
      <c r="I105" s="210"/>
      <c r="J105" s="210"/>
    </row>
    <row r="106" spans="2:24">
      <c r="I106" s="210"/>
      <c r="J106" s="210"/>
    </row>
  </sheetData>
  <mergeCells count="80">
    <mergeCell ref="F42:G42"/>
    <mergeCell ref="F43:G43"/>
    <mergeCell ref="F44:G44"/>
    <mergeCell ref="F45:G45"/>
    <mergeCell ref="F46:G46"/>
    <mergeCell ref="F36:G36"/>
    <mergeCell ref="F37:G37"/>
    <mergeCell ref="F38:G38"/>
    <mergeCell ref="F39:G39"/>
    <mergeCell ref="F40:G40"/>
    <mergeCell ref="F30:G30"/>
    <mergeCell ref="F31:G31"/>
    <mergeCell ref="F32:G32"/>
    <mergeCell ref="F33:G33"/>
    <mergeCell ref="F34:G34"/>
    <mergeCell ref="B42:C42"/>
    <mergeCell ref="B43:C43"/>
    <mergeCell ref="B44:C44"/>
    <mergeCell ref="B45:C45"/>
    <mergeCell ref="B46:C46"/>
    <mergeCell ref="B36:C36"/>
    <mergeCell ref="B37:C37"/>
    <mergeCell ref="B38:C38"/>
    <mergeCell ref="B39:C39"/>
    <mergeCell ref="B40:C40"/>
    <mergeCell ref="B30:C30"/>
    <mergeCell ref="B31:C31"/>
    <mergeCell ref="B32:C32"/>
    <mergeCell ref="B33:C33"/>
    <mergeCell ref="B34:C34"/>
    <mergeCell ref="B4:C4"/>
    <mergeCell ref="B6:C6"/>
    <mergeCell ref="F7:G7"/>
    <mergeCell ref="F8:G8"/>
    <mergeCell ref="F9:G9"/>
    <mergeCell ref="B7:C7"/>
    <mergeCell ref="B8:C8"/>
    <mergeCell ref="B9:C9"/>
    <mergeCell ref="B25:C25"/>
    <mergeCell ref="B26:C26"/>
    <mergeCell ref="B27:C27"/>
    <mergeCell ref="B28:C28"/>
    <mergeCell ref="B19:C19"/>
    <mergeCell ref="B20:C20"/>
    <mergeCell ref="B24:C24"/>
    <mergeCell ref="B21:C21"/>
    <mergeCell ref="B22:C22"/>
    <mergeCell ref="B18:C18"/>
    <mergeCell ref="B10:C10"/>
    <mergeCell ref="B13:C13"/>
    <mergeCell ref="B14:C14"/>
    <mergeCell ref="B15:C15"/>
    <mergeCell ref="B16:C16"/>
    <mergeCell ref="B12:C12"/>
    <mergeCell ref="B2:C2"/>
    <mergeCell ref="F27:G27"/>
    <mergeCell ref="F28:G28"/>
    <mergeCell ref="F18:G18"/>
    <mergeCell ref="F24:G24"/>
    <mergeCell ref="F19:G19"/>
    <mergeCell ref="F20:G20"/>
    <mergeCell ref="F22:G22"/>
    <mergeCell ref="F25:G25"/>
    <mergeCell ref="F26:G26"/>
    <mergeCell ref="F10:G10"/>
    <mergeCell ref="F6:G6"/>
    <mergeCell ref="F13:G13"/>
    <mergeCell ref="F14:G14"/>
    <mergeCell ref="F16:G16"/>
    <mergeCell ref="F12:G12"/>
    <mergeCell ref="B48:C48"/>
    <mergeCell ref="B49:C49"/>
    <mergeCell ref="B50:C50"/>
    <mergeCell ref="B51:C51"/>
    <mergeCell ref="B52:C52"/>
    <mergeCell ref="F48:G48"/>
    <mergeCell ref="F49:G49"/>
    <mergeCell ref="F50:G50"/>
    <mergeCell ref="F51:G51"/>
    <mergeCell ref="F52:G52"/>
  </mergeCells>
  <hyperlinks>
    <hyperlink ref="F4" location="'Priority Matrix'!A1" display="Priority Matrix" xr:uid="{00000000-0004-0000-0200-000000000000}"/>
  </hyperlinks>
  <pageMargins left="0.7" right="0.7" top="0.75" bottom="0.75" header="0.3" footer="0.3"/>
  <pageSetup orientation="portrait" r:id="rId1"/>
  <ignoredErrors>
    <ignoredError sqref="C57:C66 C54:C56 C67:C87 C88 G62:G63 G88 J55:J89 M55:M89 O55:O64 O66 G54:G61 G66:G8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2</xdr:col>
                    <xdr:colOff>3022600</xdr:colOff>
                    <xdr:row>5</xdr:row>
                    <xdr:rowOff>241300</xdr:rowOff>
                  </from>
                  <to>
                    <xdr:col>2</xdr:col>
                    <xdr:colOff>3200400</xdr:colOff>
                    <xdr:row>7</xdr:row>
                    <xdr:rowOff>0</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2</xdr:col>
                    <xdr:colOff>3022600</xdr:colOff>
                    <xdr:row>6</xdr:row>
                    <xdr:rowOff>177800</xdr:rowOff>
                  </from>
                  <to>
                    <xdr:col>2</xdr:col>
                    <xdr:colOff>3200400</xdr:colOff>
                    <xdr:row>8</xdr:row>
                    <xdr:rowOff>0</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2</xdr:col>
                    <xdr:colOff>3022600</xdr:colOff>
                    <xdr:row>7</xdr:row>
                    <xdr:rowOff>177800</xdr:rowOff>
                  </from>
                  <to>
                    <xdr:col>2</xdr:col>
                    <xdr:colOff>3200400</xdr:colOff>
                    <xdr:row>8</xdr:row>
                    <xdr:rowOff>203200</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2</xdr:col>
                    <xdr:colOff>3022600</xdr:colOff>
                    <xdr:row>8</xdr:row>
                    <xdr:rowOff>190500</xdr:rowOff>
                  </from>
                  <to>
                    <xdr:col>2</xdr:col>
                    <xdr:colOff>3200400</xdr:colOff>
                    <xdr:row>10</xdr:row>
                    <xdr:rowOff>25400</xdr:rowOff>
                  </to>
                </anchor>
              </controlPr>
            </control>
          </mc:Choice>
        </mc:AlternateContent>
        <mc:AlternateContent xmlns:mc="http://schemas.openxmlformats.org/markup-compatibility/2006">
          <mc:Choice Requires="x14">
            <control shapeId="84997" r:id="rId8" name="Check Box 5">
              <controlPr defaultSize="0" autoFill="0" autoLine="0" autoPict="0">
                <anchor moveWithCells="1">
                  <from>
                    <xdr:col>2</xdr:col>
                    <xdr:colOff>3035300</xdr:colOff>
                    <xdr:row>12</xdr:row>
                    <xdr:rowOff>12700</xdr:rowOff>
                  </from>
                  <to>
                    <xdr:col>2</xdr:col>
                    <xdr:colOff>3251200</xdr:colOff>
                    <xdr:row>13</xdr:row>
                    <xdr:rowOff>25400</xdr:rowOff>
                  </to>
                </anchor>
              </controlPr>
            </control>
          </mc:Choice>
        </mc:AlternateContent>
        <mc:AlternateContent xmlns:mc="http://schemas.openxmlformats.org/markup-compatibility/2006">
          <mc:Choice Requires="x14">
            <control shapeId="84998" r:id="rId9" name="Check Box 6">
              <controlPr defaultSize="0" autoFill="0" autoLine="0" autoPict="0">
                <anchor moveWithCells="1">
                  <from>
                    <xdr:col>2</xdr:col>
                    <xdr:colOff>3035300</xdr:colOff>
                    <xdr:row>12</xdr:row>
                    <xdr:rowOff>190500</xdr:rowOff>
                  </from>
                  <to>
                    <xdr:col>2</xdr:col>
                    <xdr:colOff>3251200</xdr:colOff>
                    <xdr:row>14</xdr:row>
                    <xdr:rowOff>12700</xdr:rowOff>
                  </to>
                </anchor>
              </controlPr>
            </control>
          </mc:Choice>
        </mc:AlternateContent>
        <mc:AlternateContent xmlns:mc="http://schemas.openxmlformats.org/markup-compatibility/2006">
          <mc:Choice Requires="x14">
            <control shapeId="84999" r:id="rId10" name="Check Box 7">
              <controlPr defaultSize="0" autoFill="0" autoLine="0" autoPict="0">
                <anchor moveWithCells="1">
                  <from>
                    <xdr:col>2</xdr:col>
                    <xdr:colOff>3035300</xdr:colOff>
                    <xdr:row>13</xdr:row>
                    <xdr:rowOff>177800</xdr:rowOff>
                  </from>
                  <to>
                    <xdr:col>2</xdr:col>
                    <xdr:colOff>3251200</xdr:colOff>
                    <xdr:row>15</xdr:row>
                    <xdr:rowOff>0</xdr:rowOff>
                  </to>
                </anchor>
              </controlPr>
            </control>
          </mc:Choice>
        </mc:AlternateContent>
        <mc:AlternateContent xmlns:mc="http://schemas.openxmlformats.org/markup-compatibility/2006">
          <mc:Choice Requires="x14">
            <control shapeId="85000" r:id="rId11" name="Check Box 8">
              <controlPr defaultSize="0" autoFill="0" autoLine="0" autoPict="0">
                <anchor moveWithCells="1">
                  <from>
                    <xdr:col>2</xdr:col>
                    <xdr:colOff>3035300</xdr:colOff>
                    <xdr:row>14</xdr:row>
                    <xdr:rowOff>177800</xdr:rowOff>
                  </from>
                  <to>
                    <xdr:col>2</xdr:col>
                    <xdr:colOff>3251200</xdr:colOff>
                    <xdr:row>16</xdr:row>
                    <xdr:rowOff>0</xdr:rowOff>
                  </to>
                </anchor>
              </controlPr>
            </control>
          </mc:Choice>
        </mc:AlternateContent>
        <mc:AlternateContent xmlns:mc="http://schemas.openxmlformats.org/markup-compatibility/2006">
          <mc:Choice Requires="x14">
            <control shapeId="85001" r:id="rId12" name="Check Box 9">
              <controlPr defaultSize="0" autoFill="0" autoLine="0" autoPict="0">
                <anchor moveWithCells="1">
                  <from>
                    <xdr:col>2</xdr:col>
                    <xdr:colOff>3022600</xdr:colOff>
                    <xdr:row>17</xdr:row>
                    <xdr:rowOff>241300</xdr:rowOff>
                  </from>
                  <to>
                    <xdr:col>2</xdr:col>
                    <xdr:colOff>3238500</xdr:colOff>
                    <xdr:row>19</xdr:row>
                    <xdr:rowOff>25400</xdr:rowOff>
                  </to>
                </anchor>
              </controlPr>
            </control>
          </mc:Choice>
        </mc:AlternateContent>
        <mc:AlternateContent xmlns:mc="http://schemas.openxmlformats.org/markup-compatibility/2006">
          <mc:Choice Requires="x14">
            <control shapeId="85002" r:id="rId13" name="Check Box 10">
              <controlPr defaultSize="0" autoFill="0" autoLine="0" autoPict="0">
                <anchor moveWithCells="1">
                  <from>
                    <xdr:col>2</xdr:col>
                    <xdr:colOff>3009900</xdr:colOff>
                    <xdr:row>18</xdr:row>
                    <xdr:rowOff>203200</xdr:rowOff>
                  </from>
                  <to>
                    <xdr:col>2</xdr:col>
                    <xdr:colOff>3225800</xdr:colOff>
                    <xdr:row>20</xdr:row>
                    <xdr:rowOff>12700</xdr:rowOff>
                  </to>
                </anchor>
              </controlPr>
            </control>
          </mc:Choice>
        </mc:AlternateContent>
        <mc:AlternateContent xmlns:mc="http://schemas.openxmlformats.org/markup-compatibility/2006">
          <mc:Choice Requires="x14">
            <control shapeId="85003" r:id="rId14" name="Check Box 11">
              <controlPr defaultSize="0" autoFill="0" autoLine="0" autoPict="0">
                <anchor moveWithCells="1">
                  <from>
                    <xdr:col>2</xdr:col>
                    <xdr:colOff>3009900</xdr:colOff>
                    <xdr:row>19</xdr:row>
                    <xdr:rowOff>177800</xdr:rowOff>
                  </from>
                  <to>
                    <xdr:col>2</xdr:col>
                    <xdr:colOff>3225800</xdr:colOff>
                    <xdr:row>21</xdr:row>
                    <xdr:rowOff>0</xdr:rowOff>
                  </to>
                </anchor>
              </controlPr>
            </control>
          </mc:Choice>
        </mc:AlternateContent>
        <mc:AlternateContent xmlns:mc="http://schemas.openxmlformats.org/markup-compatibility/2006">
          <mc:Choice Requires="x14">
            <control shapeId="85004" r:id="rId15" name="Check Box 12">
              <controlPr defaultSize="0" autoFill="0" autoLine="0" autoPict="0">
                <anchor moveWithCells="1">
                  <from>
                    <xdr:col>2</xdr:col>
                    <xdr:colOff>3009900</xdr:colOff>
                    <xdr:row>20</xdr:row>
                    <xdr:rowOff>177800</xdr:rowOff>
                  </from>
                  <to>
                    <xdr:col>2</xdr:col>
                    <xdr:colOff>3225800</xdr:colOff>
                    <xdr:row>22</xdr:row>
                    <xdr:rowOff>0</xdr:rowOff>
                  </to>
                </anchor>
              </controlPr>
            </control>
          </mc:Choice>
        </mc:AlternateContent>
        <mc:AlternateContent xmlns:mc="http://schemas.openxmlformats.org/markup-compatibility/2006">
          <mc:Choice Requires="x14">
            <control shapeId="85005" r:id="rId16" name="Check Box 13">
              <controlPr defaultSize="0" autoFill="0" autoLine="0" autoPict="0">
                <anchor moveWithCells="1">
                  <from>
                    <xdr:col>2</xdr:col>
                    <xdr:colOff>3009900</xdr:colOff>
                    <xdr:row>50</xdr:row>
                    <xdr:rowOff>0</xdr:rowOff>
                  </from>
                  <to>
                    <xdr:col>2</xdr:col>
                    <xdr:colOff>3225800</xdr:colOff>
                    <xdr:row>51</xdr:row>
                    <xdr:rowOff>25400</xdr:rowOff>
                  </to>
                </anchor>
              </controlPr>
            </control>
          </mc:Choice>
        </mc:AlternateContent>
        <mc:AlternateContent xmlns:mc="http://schemas.openxmlformats.org/markup-compatibility/2006">
          <mc:Choice Requires="x14">
            <control shapeId="85006" r:id="rId17" name="Check Box 14">
              <controlPr defaultSize="0" autoFill="0" autoLine="0" autoPict="0">
                <anchor moveWithCells="1">
                  <from>
                    <xdr:col>2</xdr:col>
                    <xdr:colOff>3009900</xdr:colOff>
                    <xdr:row>48</xdr:row>
                    <xdr:rowOff>177800</xdr:rowOff>
                  </from>
                  <to>
                    <xdr:col>2</xdr:col>
                    <xdr:colOff>3200400</xdr:colOff>
                    <xdr:row>50</xdr:row>
                    <xdr:rowOff>25400</xdr:rowOff>
                  </to>
                </anchor>
              </controlPr>
            </control>
          </mc:Choice>
        </mc:AlternateContent>
        <mc:AlternateContent xmlns:mc="http://schemas.openxmlformats.org/markup-compatibility/2006">
          <mc:Choice Requires="x14">
            <control shapeId="85007" r:id="rId18" name="Check Box 15">
              <controlPr defaultSize="0" autoFill="0" autoLine="0" autoPict="0">
                <anchor moveWithCells="1">
                  <from>
                    <xdr:col>2</xdr:col>
                    <xdr:colOff>3009900</xdr:colOff>
                    <xdr:row>47</xdr:row>
                    <xdr:rowOff>190500</xdr:rowOff>
                  </from>
                  <to>
                    <xdr:col>2</xdr:col>
                    <xdr:colOff>3200400</xdr:colOff>
                    <xdr:row>49</xdr:row>
                    <xdr:rowOff>38100</xdr:rowOff>
                  </to>
                </anchor>
              </controlPr>
            </control>
          </mc:Choice>
        </mc:AlternateContent>
        <mc:AlternateContent xmlns:mc="http://schemas.openxmlformats.org/markup-compatibility/2006">
          <mc:Choice Requires="x14">
            <control shapeId="85033" r:id="rId19" name="Check Box 41">
              <controlPr defaultSize="0" autoFill="0" autoLine="0" autoPict="0">
                <anchor moveWithCells="1">
                  <from>
                    <xdr:col>2</xdr:col>
                    <xdr:colOff>3022600</xdr:colOff>
                    <xdr:row>23</xdr:row>
                    <xdr:rowOff>215900</xdr:rowOff>
                  </from>
                  <to>
                    <xdr:col>2</xdr:col>
                    <xdr:colOff>3200400</xdr:colOff>
                    <xdr:row>25</xdr:row>
                    <xdr:rowOff>25400</xdr:rowOff>
                  </to>
                </anchor>
              </controlPr>
            </control>
          </mc:Choice>
        </mc:AlternateContent>
        <mc:AlternateContent xmlns:mc="http://schemas.openxmlformats.org/markup-compatibility/2006">
          <mc:Choice Requires="x14">
            <control shapeId="85034" r:id="rId20" name="Check Box 42">
              <controlPr defaultSize="0" autoFill="0" autoLine="0" autoPict="0">
                <anchor moveWithCells="1">
                  <from>
                    <xdr:col>2</xdr:col>
                    <xdr:colOff>3022600</xdr:colOff>
                    <xdr:row>24</xdr:row>
                    <xdr:rowOff>177800</xdr:rowOff>
                  </from>
                  <to>
                    <xdr:col>2</xdr:col>
                    <xdr:colOff>3200400</xdr:colOff>
                    <xdr:row>26</xdr:row>
                    <xdr:rowOff>0</xdr:rowOff>
                  </to>
                </anchor>
              </controlPr>
            </control>
          </mc:Choice>
        </mc:AlternateContent>
        <mc:AlternateContent xmlns:mc="http://schemas.openxmlformats.org/markup-compatibility/2006">
          <mc:Choice Requires="x14">
            <control shapeId="85035" r:id="rId21" name="Check Box 43">
              <controlPr defaultSize="0" autoFill="0" autoLine="0" autoPict="0">
                <anchor moveWithCells="1">
                  <from>
                    <xdr:col>2</xdr:col>
                    <xdr:colOff>3022600</xdr:colOff>
                    <xdr:row>26</xdr:row>
                    <xdr:rowOff>177800</xdr:rowOff>
                  </from>
                  <to>
                    <xdr:col>2</xdr:col>
                    <xdr:colOff>3200400</xdr:colOff>
                    <xdr:row>27</xdr:row>
                    <xdr:rowOff>190500</xdr:rowOff>
                  </to>
                </anchor>
              </controlPr>
            </control>
          </mc:Choice>
        </mc:AlternateContent>
        <mc:AlternateContent xmlns:mc="http://schemas.openxmlformats.org/markup-compatibility/2006">
          <mc:Choice Requires="x14">
            <control shapeId="85036" r:id="rId22" name="Check Box 44">
              <controlPr defaultSize="0" autoFill="0" autoLine="0" autoPict="0">
                <anchor moveWithCells="1">
                  <from>
                    <xdr:col>2</xdr:col>
                    <xdr:colOff>3022600</xdr:colOff>
                    <xdr:row>25</xdr:row>
                    <xdr:rowOff>177800</xdr:rowOff>
                  </from>
                  <to>
                    <xdr:col>2</xdr:col>
                    <xdr:colOff>3200400</xdr:colOff>
                    <xdr:row>27</xdr:row>
                    <xdr:rowOff>0</xdr:rowOff>
                  </to>
                </anchor>
              </controlPr>
            </control>
          </mc:Choice>
        </mc:AlternateContent>
        <mc:AlternateContent xmlns:mc="http://schemas.openxmlformats.org/markup-compatibility/2006">
          <mc:Choice Requires="x14">
            <control shapeId="85068" r:id="rId23" name="Check Box 76">
              <controlPr defaultSize="0" autoFill="0" autoLine="0" autoPict="0">
                <anchor moveWithCells="1">
                  <from>
                    <xdr:col>2</xdr:col>
                    <xdr:colOff>3022600</xdr:colOff>
                    <xdr:row>29</xdr:row>
                    <xdr:rowOff>254000</xdr:rowOff>
                  </from>
                  <to>
                    <xdr:col>2</xdr:col>
                    <xdr:colOff>3238500</xdr:colOff>
                    <xdr:row>31</xdr:row>
                    <xdr:rowOff>50800</xdr:rowOff>
                  </to>
                </anchor>
              </controlPr>
            </control>
          </mc:Choice>
        </mc:AlternateContent>
        <mc:AlternateContent xmlns:mc="http://schemas.openxmlformats.org/markup-compatibility/2006">
          <mc:Choice Requires="x14">
            <control shapeId="85069" r:id="rId24" name="Check Box 77">
              <controlPr defaultSize="0" autoFill="0" autoLine="0" autoPict="0">
                <anchor moveWithCells="1">
                  <from>
                    <xdr:col>2</xdr:col>
                    <xdr:colOff>3009900</xdr:colOff>
                    <xdr:row>30</xdr:row>
                    <xdr:rowOff>203200</xdr:rowOff>
                  </from>
                  <to>
                    <xdr:col>2</xdr:col>
                    <xdr:colOff>3225800</xdr:colOff>
                    <xdr:row>32</xdr:row>
                    <xdr:rowOff>12700</xdr:rowOff>
                  </to>
                </anchor>
              </controlPr>
            </control>
          </mc:Choice>
        </mc:AlternateContent>
        <mc:AlternateContent xmlns:mc="http://schemas.openxmlformats.org/markup-compatibility/2006">
          <mc:Choice Requires="x14">
            <control shapeId="85070" r:id="rId25" name="Check Box 78">
              <controlPr defaultSize="0" autoFill="0" autoLine="0" autoPict="0">
                <anchor moveWithCells="1">
                  <from>
                    <xdr:col>2</xdr:col>
                    <xdr:colOff>3022600</xdr:colOff>
                    <xdr:row>31</xdr:row>
                    <xdr:rowOff>190500</xdr:rowOff>
                  </from>
                  <to>
                    <xdr:col>2</xdr:col>
                    <xdr:colOff>3238500</xdr:colOff>
                    <xdr:row>33</xdr:row>
                    <xdr:rowOff>12700</xdr:rowOff>
                  </to>
                </anchor>
              </controlPr>
            </control>
          </mc:Choice>
        </mc:AlternateContent>
        <mc:AlternateContent xmlns:mc="http://schemas.openxmlformats.org/markup-compatibility/2006">
          <mc:Choice Requires="x14">
            <control shapeId="85071" r:id="rId26" name="Check Box 79">
              <controlPr defaultSize="0" autoFill="0" autoLine="0" autoPict="0">
                <anchor moveWithCells="1">
                  <from>
                    <xdr:col>2</xdr:col>
                    <xdr:colOff>3022600</xdr:colOff>
                    <xdr:row>32</xdr:row>
                    <xdr:rowOff>177800</xdr:rowOff>
                  </from>
                  <to>
                    <xdr:col>2</xdr:col>
                    <xdr:colOff>3238500</xdr:colOff>
                    <xdr:row>34</xdr:row>
                    <xdr:rowOff>12700</xdr:rowOff>
                  </to>
                </anchor>
              </controlPr>
            </control>
          </mc:Choice>
        </mc:AlternateContent>
        <mc:AlternateContent xmlns:mc="http://schemas.openxmlformats.org/markup-compatibility/2006">
          <mc:Choice Requires="x14">
            <control shapeId="85076" r:id="rId27" name="Check Box 84">
              <controlPr defaultSize="0" autoFill="0" autoLine="0" autoPict="0">
                <anchor moveWithCells="1">
                  <from>
                    <xdr:col>2</xdr:col>
                    <xdr:colOff>3035300</xdr:colOff>
                    <xdr:row>35</xdr:row>
                    <xdr:rowOff>228600</xdr:rowOff>
                  </from>
                  <to>
                    <xdr:col>2</xdr:col>
                    <xdr:colOff>3225800</xdr:colOff>
                    <xdr:row>37</xdr:row>
                    <xdr:rowOff>50800</xdr:rowOff>
                  </to>
                </anchor>
              </controlPr>
            </control>
          </mc:Choice>
        </mc:AlternateContent>
        <mc:AlternateContent xmlns:mc="http://schemas.openxmlformats.org/markup-compatibility/2006">
          <mc:Choice Requires="x14">
            <control shapeId="85077" r:id="rId28" name="Check Box 85">
              <controlPr defaultSize="0" autoFill="0" autoLine="0" autoPict="0">
                <anchor moveWithCells="1">
                  <from>
                    <xdr:col>2</xdr:col>
                    <xdr:colOff>3035300</xdr:colOff>
                    <xdr:row>36</xdr:row>
                    <xdr:rowOff>177800</xdr:rowOff>
                  </from>
                  <to>
                    <xdr:col>2</xdr:col>
                    <xdr:colOff>3238500</xdr:colOff>
                    <xdr:row>38</xdr:row>
                    <xdr:rowOff>25400</xdr:rowOff>
                  </to>
                </anchor>
              </controlPr>
            </control>
          </mc:Choice>
        </mc:AlternateContent>
        <mc:AlternateContent xmlns:mc="http://schemas.openxmlformats.org/markup-compatibility/2006">
          <mc:Choice Requires="x14">
            <control shapeId="85078" r:id="rId29" name="Check Box 86">
              <controlPr defaultSize="0" autoFill="0" autoLine="0" autoPict="0">
                <anchor moveWithCells="1">
                  <from>
                    <xdr:col>2</xdr:col>
                    <xdr:colOff>3035300</xdr:colOff>
                    <xdr:row>37</xdr:row>
                    <xdr:rowOff>177800</xdr:rowOff>
                  </from>
                  <to>
                    <xdr:col>2</xdr:col>
                    <xdr:colOff>3238500</xdr:colOff>
                    <xdr:row>39</xdr:row>
                    <xdr:rowOff>25400</xdr:rowOff>
                  </to>
                </anchor>
              </controlPr>
            </control>
          </mc:Choice>
        </mc:AlternateContent>
        <mc:AlternateContent xmlns:mc="http://schemas.openxmlformats.org/markup-compatibility/2006">
          <mc:Choice Requires="x14">
            <control shapeId="85079" r:id="rId30" name="Check Box 87">
              <controlPr defaultSize="0" autoFill="0" autoLine="0" autoPict="0">
                <anchor moveWithCells="1">
                  <from>
                    <xdr:col>2</xdr:col>
                    <xdr:colOff>3035300</xdr:colOff>
                    <xdr:row>38</xdr:row>
                    <xdr:rowOff>177800</xdr:rowOff>
                  </from>
                  <to>
                    <xdr:col>2</xdr:col>
                    <xdr:colOff>3238500</xdr:colOff>
                    <xdr:row>40</xdr:row>
                    <xdr:rowOff>12700</xdr:rowOff>
                  </to>
                </anchor>
              </controlPr>
            </control>
          </mc:Choice>
        </mc:AlternateContent>
        <mc:AlternateContent xmlns:mc="http://schemas.openxmlformats.org/markup-compatibility/2006">
          <mc:Choice Requires="x14">
            <control shapeId="85080" r:id="rId31" name="Check Box 88">
              <controlPr defaultSize="0" autoFill="0" autoLine="0" autoPict="0">
                <anchor moveWithCells="1">
                  <from>
                    <xdr:col>2</xdr:col>
                    <xdr:colOff>3035300</xdr:colOff>
                    <xdr:row>41</xdr:row>
                    <xdr:rowOff>241300</xdr:rowOff>
                  </from>
                  <to>
                    <xdr:col>2</xdr:col>
                    <xdr:colOff>3225800</xdr:colOff>
                    <xdr:row>43</xdr:row>
                    <xdr:rowOff>12700</xdr:rowOff>
                  </to>
                </anchor>
              </controlPr>
            </control>
          </mc:Choice>
        </mc:AlternateContent>
        <mc:AlternateContent xmlns:mc="http://schemas.openxmlformats.org/markup-compatibility/2006">
          <mc:Choice Requires="x14">
            <control shapeId="85081" r:id="rId32" name="Check Box 89">
              <controlPr defaultSize="0" autoFill="0" autoLine="0" autoPict="0">
                <anchor moveWithCells="1">
                  <from>
                    <xdr:col>2</xdr:col>
                    <xdr:colOff>3035300</xdr:colOff>
                    <xdr:row>42</xdr:row>
                    <xdr:rowOff>190500</xdr:rowOff>
                  </from>
                  <to>
                    <xdr:col>2</xdr:col>
                    <xdr:colOff>3225800</xdr:colOff>
                    <xdr:row>44</xdr:row>
                    <xdr:rowOff>12700</xdr:rowOff>
                  </to>
                </anchor>
              </controlPr>
            </control>
          </mc:Choice>
        </mc:AlternateContent>
        <mc:AlternateContent xmlns:mc="http://schemas.openxmlformats.org/markup-compatibility/2006">
          <mc:Choice Requires="x14">
            <control shapeId="85082" r:id="rId33" name="Check Box 90">
              <controlPr defaultSize="0" autoFill="0" autoLine="0" autoPict="0">
                <anchor moveWithCells="1">
                  <from>
                    <xdr:col>2</xdr:col>
                    <xdr:colOff>3035300</xdr:colOff>
                    <xdr:row>43</xdr:row>
                    <xdr:rowOff>190500</xdr:rowOff>
                  </from>
                  <to>
                    <xdr:col>2</xdr:col>
                    <xdr:colOff>3225800</xdr:colOff>
                    <xdr:row>45</xdr:row>
                    <xdr:rowOff>0</xdr:rowOff>
                  </to>
                </anchor>
              </controlPr>
            </control>
          </mc:Choice>
        </mc:AlternateContent>
        <mc:AlternateContent xmlns:mc="http://schemas.openxmlformats.org/markup-compatibility/2006">
          <mc:Choice Requires="x14">
            <control shapeId="85083" r:id="rId34" name="Check Box 91">
              <controlPr defaultSize="0" autoFill="0" autoLine="0" autoPict="0">
                <anchor moveWithCells="1">
                  <from>
                    <xdr:col>2</xdr:col>
                    <xdr:colOff>3035300</xdr:colOff>
                    <xdr:row>44</xdr:row>
                    <xdr:rowOff>177800</xdr:rowOff>
                  </from>
                  <to>
                    <xdr:col>2</xdr:col>
                    <xdr:colOff>3225800</xdr:colOff>
                    <xdr:row>46</xdr:row>
                    <xdr:rowOff>12700</xdr:rowOff>
                  </to>
                </anchor>
              </controlPr>
            </control>
          </mc:Choice>
        </mc:AlternateContent>
        <mc:AlternateContent xmlns:mc="http://schemas.openxmlformats.org/markup-compatibility/2006">
          <mc:Choice Requires="x14">
            <control shapeId="85087" r:id="rId35" name="Check Box 95">
              <controlPr defaultSize="0" autoFill="0" autoLine="0" autoPict="0">
                <anchor moveWithCells="1">
                  <from>
                    <xdr:col>2</xdr:col>
                    <xdr:colOff>3009900</xdr:colOff>
                    <xdr:row>50</xdr:row>
                    <xdr:rowOff>177800</xdr:rowOff>
                  </from>
                  <to>
                    <xdr:col>2</xdr:col>
                    <xdr:colOff>3200400</xdr:colOff>
                    <xdr:row>52</xdr:row>
                    <xdr:rowOff>25400</xdr:rowOff>
                  </to>
                </anchor>
              </controlPr>
            </control>
          </mc:Choice>
        </mc:AlternateContent>
        <mc:AlternateContent xmlns:mc="http://schemas.openxmlformats.org/markup-compatibility/2006">
          <mc:Choice Requires="x14">
            <control shapeId="85088" r:id="rId36" name="Check Box 96">
              <controlPr defaultSize="0" autoFill="0" autoLine="0" autoPict="0">
                <anchor moveWithCells="1">
                  <from>
                    <xdr:col>6</xdr:col>
                    <xdr:colOff>2692400</xdr:colOff>
                    <xdr:row>5</xdr:row>
                    <xdr:rowOff>228600</xdr:rowOff>
                  </from>
                  <to>
                    <xdr:col>6</xdr:col>
                    <xdr:colOff>2895600</xdr:colOff>
                    <xdr:row>7</xdr:row>
                    <xdr:rowOff>12700</xdr:rowOff>
                  </to>
                </anchor>
              </controlPr>
            </control>
          </mc:Choice>
        </mc:AlternateContent>
        <mc:AlternateContent xmlns:mc="http://schemas.openxmlformats.org/markup-compatibility/2006">
          <mc:Choice Requires="x14">
            <control shapeId="85089" r:id="rId37" name="Check Box 97">
              <controlPr defaultSize="0" autoFill="0" autoLine="0" autoPict="0">
                <anchor moveWithCells="1">
                  <from>
                    <xdr:col>6</xdr:col>
                    <xdr:colOff>2692400</xdr:colOff>
                    <xdr:row>6</xdr:row>
                    <xdr:rowOff>177800</xdr:rowOff>
                  </from>
                  <to>
                    <xdr:col>6</xdr:col>
                    <xdr:colOff>2882900</xdr:colOff>
                    <xdr:row>7</xdr:row>
                    <xdr:rowOff>177800</xdr:rowOff>
                  </to>
                </anchor>
              </controlPr>
            </control>
          </mc:Choice>
        </mc:AlternateContent>
        <mc:AlternateContent xmlns:mc="http://schemas.openxmlformats.org/markup-compatibility/2006">
          <mc:Choice Requires="x14">
            <control shapeId="85090" r:id="rId38" name="Check Box 98">
              <controlPr defaultSize="0" autoFill="0" autoLine="0" autoPict="0">
                <anchor moveWithCells="1">
                  <from>
                    <xdr:col>6</xdr:col>
                    <xdr:colOff>2692400</xdr:colOff>
                    <xdr:row>7</xdr:row>
                    <xdr:rowOff>139700</xdr:rowOff>
                  </from>
                  <to>
                    <xdr:col>6</xdr:col>
                    <xdr:colOff>2895600</xdr:colOff>
                    <xdr:row>8</xdr:row>
                    <xdr:rowOff>177800</xdr:rowOff>
                  </to>
                </anchor>
              </controlPr>
            </control>
          </mc:Choice>
        </mc:AlternateContent>
        <mc:AlternateContent xmlns:mc="http://schemas.openxmlformats.org/markup-compatibility/2006">
          <mc:Choice Requires="x14">
            <control shapeId="85091" r:id="rId39" name="Check Box 99">
              <controlPr defaultSize="0" autoFill="0" autoLine="0" autoPict="0">
                <anchor moveWithCells="1">
                  <from>
                    <xdr:col>6</xdr:col>
                    <xdr:colOff>2692400</xdr:colOff>
                    <xdr:row>8</xdr:row>
                    <xdr:rowOff>139700</xdr:rowOff>
                  </from>
                  <to>
                    <xdr:col>6</xdr:col>
                    <xdr:colOff>2895600</xdr:colOff>
                    <xdr:row>9</xdr:row>
                    <xdr:rowOff>177800</xdr:rowOff>
                  </to>
                </anchor>
              </controlPr>
            </control>
          </mc:Choice>
        </mc:AlternateContent>
        <mc:AlternateContent xmlns:mc="http://schemas.openxmlformats.org/markup-compatibility/2006">
          <mc:Choice Requires="x14">
            <control shapeId="85092" r:id="rId40" name="Check Box 100">
              <controlPr defaultSize="0" autoFill="0" autoLine="0" autoPict="0">
                <anchor moveWithCells="1">
                  <from>
                    <xdr:col>6</xdr:col>
                    <xdr:colOff>2705100</xdr:colOff>
                    <xdr:row>12</xdr:row>
                    <xdr:rowOff>0</xdr:rowOff>
                  </from>
                  <to>
                    <xdr:col>6</xdr:col>
                    <xdr:colOff>2908300</xdr:colOff>
                    <xdr:row>13</xdr:row>
                    <xdr:rowOff>25400</xdr:rowOff>
                  </to>
                </anchor>
              </controlPr>
            </control>
          </mc:Choice>
        </mc:AlternateContent>
        <mc:AlternateContent xmlns:mc="http://schemas.openxmlformats.org/markup-compatibility/2006">
          <mc:Choice Requires="x14">
            <control shapeId="85096" r:id="rId41" name="Check Box 104">
              <controlPr defaultSize="0" autoFill="0" autoLine="0" autoPict="0">
                <anchor moveWithCells="1">
                  <from>
                    <xdr:col>6</xdr:col>
                    <xdr:colOff>2692400</xdr:colOff>
                    <xdr:row>18</xdr:row>
                    <xdr:rowOff>177800</xdr:rowOff>
                  </from>
                  <to>
                    <xdr:col>6</xdr:col>
                    <xdr:colOff>2908300</xdr:colOff>
                    <xdr:row>20</xdr:row>
                    <xdr:rowOff>0</xdr:rowOff>
                  </to>
                </anchor>
              </controlPr>
            </control>
          </mc:Choice>
        </mc:AlternateContent>
        <mc:AlternateContent xmlns:mc="http://schemas.openxmlformats.org/markup-compatibility/2006">
          <mc:Choice Requires="x14">
            <control shapeId="85097" r:id="rId42" name="Check Box 105">
              <controlPr defaultSize="0" autoFill="0" autoLine="0" autoPict="0">
                <anchor moveWithCells="1">
                  <from>
                    <xdr:col>6</xdr:col>
                    <xdr:colOff>2692400</xdr:colOff>
                    <xdr:row>17</xdr:row>
                    <xdr:rowOff>241300</xdr:rowOff>
                  </from>
                  <to>
                    <xdr:col>6</xdr:col>
                    <xdr:colOff>2908300</xdr:colOff>
                    <xdr:row>19</xdr:row>
                    <xdr:rowOff>12700</xdr:rowOff>
                  </to>
                </anchor>
              </controlPr>
            </control>
          </mc:Choice>
        </mc:AlternateContent>
        <mc:AlternateContent xmlns:mc="http://schemas.openxmlformats.org/markup-compatibility/2006">
          <mc:Choice Requires="x14">
            <control shapeId="85098" r:id="rId43" name="Check Box 106">
              <controlPr defaultSize="0" autoFill="0" autoLine="0" autoPict="0">
                <anchor moveWithCells="1">
                  <from>
                    <xdr:col>6</xdr:col>
                    <xdr:colOff>2692400</xdr:colOff>
                    <xdr:row>19</xdr:row>
                    <xdr:rowOff>177800</xdr:rowOff>
                  </from>
                  <to>
                    <xdr:col>6</xdr:col>
                    <xdr:colOff>2908300</xdr:colOff>
                    <xdr:row>20</xdr:row>
                    <xdr:rowOff>190500</xdr:rowOff>
                  </to>
                </anchor>
              </controlPr>
            </control>
          </mc:Choice>
        </mc:AlternateContent>
        <mc:AlternateContent xmlns:mc="http://schemas.openxmlformats.org/markup-compatibility/2006">
          <mc:Choice Requires="x14">
            <control shapeId="85099" r:id="rId44" name="Check Box 107">
              <controlPr defaultSize="0" autoFill="0" autoLine="0" autoPict="0">
                <anchor moveWithCells="1">
                  <from>
                    <xdr:col>6</xdr:col>
                    <xdr:colOff>2692400</xdr:colOff>
                    <xdr:row>20</xdr:row>
                    <xdr:rowOff>152400</xdr:rowOff>
                  </from>
                  <to>
                    <xdr:col>6</xdr:col>
                    <xdr:colOff>2908300</xdr:colOff>
                    <xdr:row>22</xdr:row>
                    <xdr:rowOff>0</xdr:rowOff>
                  </to>
                </anchor>
              </controlPr>
            </control>
          </mc:Choice>
        </mc:AlternateContent>
        <mc:AlternateContent xmlns:mc="http://schemas.openxmlformats.org/markup-compatibility/2006">
          <mc:Choice Requires="x14">
            <control shapeId="85100" r:id="rId45" name="Check Box 108">
              <controlPr defaultSize="0" autoFill="0" autoLine="0" autoPict="0">
                <anchor moveWithCells="1">
                  <from>
                    <xdr:col>6</xdr:col>
                    <xdr:colOff>2692400</xdr:colOff>
                    <xdr:row>23</xdr:row>
                    <xdr:rowOff>215900</xdr:rowOff>
                  </from>
                  <to>
                    <xdr:col>6</xdr:col>
                    <xdr:colOff>2895600</xdr:colOff>
                    <xdr:row>25</xdr:row>
                    <xdr:rowOff>25400</xdr:rowOff>
                  </to>
                </anchor>
              </controlPr>
            </control>
          </mc:Choice>
        </mc:AlternateContent>
        <mc:AlternateContent xmlns:mc="http://schemas.openxmlformats.org/markup-compatibility/2006">
          <mc:Choice Requires="x14">
            <control shapeId="85101" r:id="rId46" name="Check Box 109">
              <controlPr defaultSize="0" autoFill="0" autoLine="0" autoPict="0">
                <anchor moveWithCells="1">
                  <from>
                    <xdr:col>6</xdr:col>
                    <xdr:colOff>2692400</xdr:colOff>
                    <xdr:row>24</xdr:row>
                    <xdr:rowOff>177800</xdr:rowOff>
                  </from>
                  <to>
                    <xdr:col>6</xdr:col>
                    <xdr:colOff>2895600</xdr:colOff>
                    <xdr:row>26</xdr:row>
                    <xdr:rowOff>0</xdr:rowOff>
                  </to>
                </anchor>
              </controlPr>
            </control>
          </mc:Choice>
        </mc:AlternateContent>
        <mc:AlternateContent xmlns:mc="http://schemas.openxmlformats.org/markup-compatibility/2006">
          <mc:Choice Requires="x14">
            <control shapeId="85102" r:id="rId47" name="Check Box 110">
              <controlPr defaultSize="0" autoFill="0" autoLine="0" autoPict="0">
                <anchor moveWithCells="1">
                  <from>
                    <xdr:col>6</xdr:col>
                    <xdr:colOff>2692400</xdr:colOff>
                    <xdr:row>25</xdr:row>
                    <xdr:rowOff>177800</xdr:rowOff>
                  </from>
                  <to>
                    <xdr:col>6</xdr:col>
                    <xdr:colOff>2882900</xdr:colOff>
                    <xdr:row>26</xdr:row>
                    <xdr:rowOff>190500</xdr:rowOff>
                  </to>
                </anchor>
              </controlPr>
            </control>
          </mc:Choice>
        </mc:AlternateContent>
        <mc:AlternateContent xmlns:mc="http://schemas.openxmlformats.org/markup-compatibility/2006">
          <mc:Choice Requires="x14">
            <control shapeId="85103" r:id="rId48" name="Check Box 111">
              <controlPr defaultSize="0" autoFill="0" autoLine="0" autoPict="0">
                <anchor moveWithCells="1">
                  <from>
                    <xdr:col>6</xdr:col>
                    <xdr:colOff>2692400</xdr:colOff>
                    <xdr:row>26</xdr:row>
                    <xdr:rowOff>139700</xdr:rowOff>
                  </from>
                  <to>
                    <xdr:col>6</xdr:col>
                    <xdr:colOff>2882900</xdr:colOff>
                    <xdr:row>27</xdr:row>
                    <xdr:rowOff>190500</xdr:rowOff>
                  </to>
                </anchor>
              </controlPr>
            </control>
          </mc:Choice>
        </mc:AlternateContent>
        <mc:AlternateContent xmlns:mc="http://schemas.openxmlformats.org/markup-compatibility/2006">
          <mc:Choice Requires="x14">
            <control shapeId="85104" r:id="rId49" name="Check Box 112">
              <controlPr defaultSize="0" autoFill="0" autoLine="0" autoPict="0">
                <anchor moveWithCells="1">
                  <from>
                    <xdr:col>6</xdr:col>
                    <xdr:colOff>2679700</xdr:colOff>
                    <xdr:row>30</xdr:row>
                    <xdr:rowOff>12700</xdr:rowOff>
                  </from>
                  <to>
                    <xdr:col>6</xdr:col>
                    <xdr:colOff>2882900</xdr:colOff>
                    <xdr:row>31</xdr:row>
                    <xdr:rowOff>25400</xdr:rowOff>
                  </to>
                </anchor>
              </controlPr>
            </control>
          </mc:Choice>
        </mc:AlternateContent>
        <mc:AlternateContent xmlns:mc="http://schemas.openxmlformats.org/markup-compatibility/2006">
          <mc:Choice Requires="x14">
            <control shapeId="85105" r:id="rId50" name="Check Box 113">
              <controlPr defaultSize="0" autoFill="0" autoLine="0" autoPict="0">
                <anchor moveWithCells="1">
                  <from>
                    <xdr:col>6</xdr:col>
                    <xdr:colOff>2679700</xdr:colOff>
                    <xdr:row>30</xdr:row>
                    <xdr:rowOff>177800</xdr:rowOff>
                  </from>
                  <to>
                    <xdr:col>6</xdr:col>
                    <xdr:colOff>2882900</xdr:colOff>
                    <xdr:row>32</xdr:row>
                    <xdr:rowOff>0</xdr:rowOff>
                  </to>
                </anchor>
              </controlPr>
            </control>
          </mc:Choice>
        </mc:AlternateContent>
        <mc:AlternateContent xmlns:mc="http://schemas.openxmlformats.org/markup-compatibility/2006">
          <mc:Choice Requires="x14">
            <control shapeId="85106" r:id="rId51" name="Check Box 114">
              <controlPr defaultSize="0" autoFill="0" autoLine="0" autoPict="0">
                <anchor moveWithCells="1">
                  <from>
                    <xdr:col>6</xdr:col>
                    <xdr:colOff>2679700</xdr:colOff>
                    <xdr:row>31</xdr:row>
                    <xdr:rowOff>190500</xdr:rowOff>
                  </from>
                  <to>
                    <xdr:col>6</xdr:col>
                    <xdr:colOff>2882900</xdr:colOff>
                    <xdr:row>33</xdr:row>
                    <xdr:rowOff>25400</xdr:rowOff>
                  </to>
                </anchor>
              </controlPr>
            </control>
          </mc:Choice>
        </mc:AlternateContent>
        <mc:AlternateContent xmlns:mc="http://schemas.openxmlformats.org/markup-compatibility/2006">
          <mc:Choice Requires="x14">
            <control shapeId="85107" r:id="rId52" name="Check Box 115">
              <controlPr defaultSize="0" autoFill="0" autoLine="0" autoPict="0">
                <anchor moveWithCells="1">
                  <from>
                    <xdr:col>6</xdr:col>
                    <xdr:colOff>2679700</xdr:colOff>
                    <xdr:row>32</xdr:row>
                    <xdr:rowOff>177800</xdr:rowOff>
                  </from>
                  <to>
                    <xdr:col>6</xdr:col>
                    <xdr:colOff>2882900</xdr:colOff>
                    <xdr:row>34</xdr:row>
                    <xdr:rowOff>12700</xdr:rowOff>
                  </to>
                </anchor>
              </controlPr>
            </control>
          </mc:Choice>
        </mc:AlternateContent>
        <mc:AlternateContent xmlns:mc="http://schemas.openxmlformats.org/markup-compatibility/2006">
          <mc:Choice Requires="x14">
            <control shapeId="85108" r:id="rId53" name="Check Box 116">
              <controlPr defaultSize="0" autoFill="0" autoLine="0" autoPict="0">
                <anchor moveWithCells="1">
                  <from>
                    <xdr:col>6</xdr:col>
                    <xdr:colOff>2679700</xdr:colOff>
                    <xdr:row>36</xdr:row>
                    <xdr:rowOff>0</xdr:rowOff>
                  </from>
                  <to>
                    <xdr:col>6</xdr:col>
                    <xdr:colOff>2882900</xdr:colOff>
                    <xdr:row>37</xdr:row>
                    <xdr:rowOff>25400</xdr:rowOff>
                  </to>
                </anchor>
              </controlPr>
            </control>
          </mc:Choice>
        </mc:AlternateContent>
        <mc:AlternateContent xmlns:mc="http://schemas.openxmlformats.org/markup-compatibility/2006">
          <mc:Choice Requires="x14">
            <control shapeId="85109" r:id="rId54" name="Check Box 117">
              <controlPr defaultSize="0" autoFill="0" autoLine="0" autoPict="0">
                <anchor moveWithCells="1">
                  <from>
                    <xdr:col>6</xdr:col>
                    <xdr:colOff>2679700</xdr:colOff>
                    <xdr:row>36</xdr:row>
                    <xdr:rowOff>177800</xdr:rowOff>
                  </from>
                  <to>
                    <xdr:col>6</xdr:col>
                    <xdr:colOff>2882900</xdr:colOff>
                    <xdr:row>37</xdr:row>
                    <xdr:rowOff>190500</xdr:rowOff>
                  </to>
                </anchor>
              </controlPr>
            </control>
          </mc:Choice>
        </mc:AlternateContent>
        <mc:AlternateContent xmlns:mc="http://schemas.openxmlformats.org/markup-compatibility/2006">
          <mc:Choice Requires="x14">
            <control shapeId="85110" r:id="rId55" name="Check Box 118">
              <controlPr defaultSize="0" autoFill="0" autoLine="0" autoPict="0">
                <anchor moveWithCells="1">
                  <from>
                    <xdr:col>6</xdr:col>
                    <xdr:colOff>2679700</xdr:colOff>
                    <xdr:row>37</xdr:row>
                    <xdr:rowOff>177800</xdr:rowOff>
                  </from>
                  <to>
                    <xdr:col>6</xdr:col>
                    <xdr:colOff>2882900</xdr:colOff>
                    <xdr:row>38</xdr:row>
                    <xdr:rowOff>177800</xdr:rowOff>
                  </to>
                </anchor>
              </controlPr>
            </control>
          </mc:Choice>
        </mc:AlternateContent>
        <mc:AlternateContent xmlns:mc="http://schemas.openxmlformats.org/markup-compatibility/2006">
          <mc:Choice Requires="x14">
            <control shapeId="85111" r:id="rId56" name="Check Box 119">
              <controlPr defaultSize="0" autoFill="0" autoLine="0" autoPict="0">
                <anchor moveWithCells="1">
                  <from>
                    <xdr:col>6</xdr:col>
                    <xdr:colOff>2679700</xdr:colOff>
                    <xdr:row>38</xdr:row>
                    <xdr:rowOff>127000</xdr:rowOff>
                  </from>
                  <to>
                    <xdr:col>6</xdr:col>
                    <xdr:colOff>2882900</xdr:colOff>
                    <xdr:row>39</xdr:row>
                    <xdr:rowOff>190500</xdr:rowOff>
                  </to>
                </anchor>
              </controlPr>
            </control>
          </mc:Choice>
        </mc:AlternateContent>
        <mc:AlternateContent xmlns:mc="http://schemas.openxmlformats.org/markup-compatibility/2006">
          <mc:Choice Requires="x14">
            <control shapeId="85112" r:id="rId57" name="Check Box 120">
              <controlPr defaultSize="0" autoFill="0" autoLine="0" autoPict="0">
                <anchor moveWithCells="1">
                  <from>
                    <xdr:col>2</xdr:col>
                    <xdr:colOff>3022600</xdr:colOff>
                    <xdr:row>8</xdr:row>
                    <xdr:rowOff>177800</xdr:rowOff>
                  </from>
                  <to>
                    <xdr:col>2</xdr:col>
                    <xdr:colOff>3200400</xdr:colOff>
                    <xdr:row>10</xdr:row>
                    <xdr:rowOff>25400</xdr:rowOff>
                  </to>
                </anchor>
              </controlPr>
            </control>
          </mc:Choice>
        </mc:AlternateContent>
        <mc:AlternateContent xmlns:mc="http://schemas.openxmlformats.org/markup-compatibility/2006">
          <mc:Choice Requires="x14">
            <control shapeId="85113" r:id="rId58" name="Check Box 121">
              <controlPr defaultSize="0" autoFill="0" autoLine="0" autoPict="0">
                <anchor moveWithCells="1">
                  <from>
                    <xdr:col>2</xdr:col>
                    <xdr:colOff>3022600</xdr:colOff>
                    <xdr:row>24</xdr:row>
                    <xdr:rowOff>177800</xdr:rowOff>
                  </from>
                  <to>
                    <xdr:col>2</xdr:col>
                    <xdr:colOff>3200400</xdr:colOff>
                    <xdr:row>26</xdr:row>
                    <xdr:rowOff>0</xdr:rowOff>
                  </to>
                </anchor>
              </controlPr>
            </control>
          </mc:Choice>
        </mc:AlternateContent>
        <mc:AlternateContent xmlns:mc="http://schemas.openxmlformats.org/markup-compatibility/2006">
          <mc:Choice Requires="x14">
            <control shapeId="85114" r:id="rId59" name="Check Box 122">
              <controlPr defaultSize="0" autoFill="0" autoLine="0" autoPict="0">
                <anchor moveWithCells="1">
                  <from>
                    <xdr:col>2</xdr:col>
                    <xdr:colOff>3022600</xdr:colOff>
                    <xdr:row>25</xdr:row>
                    <xdr:rowOff>177800</xdr:rowOff>
                  </from>
                  <to>
                    <xdr:col>2</xdr:col>
                    <xdr:colOff>3200400</xdr:colOff>
                    <xdr:row>27</xdr:row>
                    <xdr:rowOff>0</xdr:rowOff>
                  </to>
                </anchor>
              </controlPr>
            </control>
          </mc:Choice>
        </mc:AlternateContent>
        <mc:AlternateContent xmlns:mc="http://schemas.openxmlformats.org/markup-compatibility/2006">
          <mc:Choice Requires="x14">
            <control shapeId="85115" r:id="rId60" name="Check Box 123">
              <controlPr defaultSize="0" autoFill="0" autoLine="0" autoPict="0">
                <anchor moveWithCells="1">
                  <from>
                    <xdr:col>2</xdr:col>
                    <xdr:colOff>3022600</xdr:colOff>
                    <xdr:row>25</xdr:row>
                    <xdr:rowOff>177800</xdr:rowOff>
                  </from>
                  <to>
                    <xdr:col>2</xdr:col>
                    <xdr:colOff>3200400</xdr:colOff>
                    <xdr:row>26</xdr:row>
                    <xdr:rowOff>190500</xdr:rowOff>
                  </to>
                </anchor>
              </controlPr>
            </control>
          </mc:Choice>
        </mc:AlternateContent>
        <mc:AlternateContent xmlns:mc="http://schemas.openxmlformats.org/markup-compatibility/2006">
          <mc:Choice Requires="x14">
            <control shapeId="85116" r:id="rId61" name="Check Box 124">
              <controlPr defaultSize="0" autoFill="0" autoLine="0" autoPict="0">
                <anchor moveWithCells="1">
                  <from>
                    <xdr:col>2</xdr:col>
                    <xdr:colOff>3022600</xdr:colOff>
                    <xdr:row>24</xdr:row>
                    <xdr:rowOff>177800</xdr:rowOff>
                  </from>
                  <to>
                    <xdr:col>2</xdr:col>
                    <xdr:colOff>3200400</xdr:colOff>
                    <xdr:row>26</xdr:row>
                    <xdr:rowOff>0</xdr:rowOff>
                  </to>
                </anchor>
              </controlPr>
            </control>
          </mc:Choice>
        </mc:AlternateContent>
        <mc:AlternateContent xmlns:mc="http://schemas.openxmlformats.org/markup-compatibility/2006">
          <mc:Choice Requires="x14">
            <control shapeId="85117" r:id="rId62" name="Check Box 125">
              <controlPr defaultSize="0" autoFill="0" autoLine="0" autoPict="0">
                <anchor moveWithCells="1">
                  <from>
                    <xdr:col>2</xdr:col>
                    <xdr:colOff>3022600</xdr:colOff>
                    <xdr:row>26</xdr:row>
                    <xdr:rowOff>177800</xdr:rowOff>
                  </from>
                  <to>
                    <xdr:col>2</xdr:col>
                    <xdr:colOff>3200400</xdr:colOff>
                    <xdr:row>27</xdr:row>
                    <xdr:rowOff>190500</xdr:rowOff>
                  </to>
                </anchor>
              </controlPr>
            </control>
          </mc:Choice>
        </mc:AlternateContent>
        <mc:AlternateContent xmlns:mc="http://schemas.openxmlformats.org/markup-compatibility/2006">
          <mc:Choice Requires="x14">
            <control shapeId="85118" r:id="rId63" name="Check Box 126">
              <controlPr defaultSize="0" autoFill="0" autoLine="0" autoPict="0">
                <anchor moveWithCells="1">
                  <from>
                    <xdr:col>2</xdr:col>
                    <xdr:colOff>3022600</xdr:colOff>
                    <xdr:row>25</xdr:row>
                    <xdr:rowOff>177800</xdr:rowOff>
                  </from>
                  <to>
                    <xdr:col>2</xdr:col>
                    <xdr:colOff>3200400</xdr:colOff>
                    <xdr:row>27</xdr:row>
                    <xdr:rowOff>0</xdr:rowOff>
                  </to>
                </anchor>
              </controlPr>
            </control>
          </mc:Choice>
        </mc:AlternateContent>
        <mc:AlternateContent xmlns:mc="http://schemas.openxmlformats.org/markup-compatibility/2006">
          <mc:Choice Requires="x14">
            <control shapeId="85119" r:id="rId64" name="Check Box 127">
              <controlPr defaultSize="0" autoFill="0" autoLine="0" autoPict="0">
                <anchor moveWithCells="1">
                  <from>
                    <xdr:col>2</xdr:col>
                    <xdr:colOff>3022600</xdr:colOff>
                    <xdr:row>25</xdr:row>
                    <xdr:rowOff>177800</xdr:rowOff>
                  </from>
                  <to>
                    <xdr:col>2</xdr:col>
                    <xdr:colOff>3200400</xdr:colOff>
                    <xdr:row>26</xdr:row>
                    <xdr:rowOff>190500</xdr:rowOff>
                  </to>
                </anchor>
              </controlPr>
            </control>
          </mc:Choice>
        </mc:AlternateContent>
        <mc:AlternateContent xmlns:mc="http://schemas.openxmlformats.org/markup-compatibility/2006">
          <mc:Choice Requires="x14">
            <control shapeId="85120" r:id="rId65" name="Check Box 128">
              <controlPr defaultSize="0" autoFill="0" autoLine="0" autoPict="0">
                <anchor moveWithCells="1">
                  <from>
                    <xdr:col>2</xdr:col>
                    <xdr:colOff>3022600</xdr:colOff>
                    <xdr:row>26</xdr:row>
                    <xdr:rowOff>177800</xdr:rowOff>
                  </from>
                  <to>
                    <xdr:col>2</xdr:col>
                    <xdr:colOff>3200400</xdr:colOff>
                    <xdr:row>27</xdr:row>
                    <xdr:rowOff>190500</xdr:rowOff>
                  </to>
                </anchor>
              </controlPr>
            </control>
          </mc:Choice>
        </mc:AlternateContent>
        <mc:AlternateContent xmlns:mc="http://schemas.openxmlformats.org/markup-compatibility/2006">
          <mc:Choice Requires="x14">
            <control shapeId="85121" r:id="rId66" name="Check Box 129">
              <controlPr defaultSize="0" autoFill="0" autoLine="0" autoPict="0">
                <anchor moveWithCells="1">
                  <from>
                    <xdr:col>2</xdr:col>
                    <xdr:colOff>3035300</xdr:colOff>
                    <xdr:row>43</xdr:row>
                    <xdr:rowOff>190500</xdr:rowOff>
                  </from>
                  <to>
                    <xdr:col>2</xdr:col>
                    <xdr:colOff>3225800</xdr:colOff>
                    <xdr:row>45</xdr:row>
                    <xdr:rowOff>0</xdr:rowOff>
                  </to>
                </anchor>
              </controlPr>
            </control>
          </mc:Choice>
        </mc:AlternateContent>
        <mc:AlternateContent xmlns:mc="http://schemas.openxmlformats.org/markup-compatibility/2006">
          <mc:Choice Requires="x14">
            <control shapeId="85122" r:id="rId67" name="Check Box 130">
              <controlPr defaultSize="0" autoFill="0" autoLine="0" autoPict="0">
                <anchor moveWithCells="1">
                  <from>
                    <xdr:col>2</xdr:col>
                    <xdr:colOff>3035300</xdr:colOff>
                    <xdr:row>44</xdr:row>
                    <xdr:rowOff>177800</xdr:rowOff>
                  </from>
                  <to>
                    <xdr:col>2</xdr:col>
                    <xdr:colOff>3225800</xdr:colOff>
                    <xdr:row>46</xdr:row>
                    <xdr:rowOff>12700</xdr:rowOff>
                  </to>
                </anchor>
              </controlPr>
            </control>
          </mc:Choice>
        </mc:AlternateContent>
        <mc:AlternateContent xmlns:mc="http://schemas.openxmlformats.org/markup-compatibility/2006">
          <mc:Choice Requires="x14">
            <control shapeId="85124" r:id="rId68" name="Check Box 132">
              <controlPr defaultSize="0" autoFill="0" autoLine="0" autoPict="0">
                <anchor moveWithCells="1">
                  <from>
                    <xdr:col>6</xdr:col>
                    <xdr:colOff>2705100</xdr:colOff>
                    <xdr:row>12</xdr:row>
                    <xdr:rowOff>190500</xdr:rowOff>
                  </from>
                  <to>
                    <xdr:col>6</xdr:col>
                    <xdr:colOff>2908300</xdr:colOff>
                    <xdr:row>14</xdr:row>
                    <xdr:rowOff>12700</xdr:rowOff>
                  </to>
                </anchor>
              </controlPr>
            </control>
          </mc:Choice>
        </mc:AlternateContent>
        <mc:AlternateContent xmlns:mc="http://schemas.openxmlformats.org/markup-compatibility/2006">
          <mc:Choice Requires="x14">
            <control shapeId="85134" r:id="rId69" name="Check Box 142">
              <controlPr defaultSize="0" autoFill="0" autoLine="0" autoPict="0">
                <anchor moveWithCells="1">
                  <from>
                    <xdr:col>6</xdr:col>
                    <xdr:colOff>2705100</xdr:colOff>
                    <xdr:row>14</xdr:row>
                    <xdr:rowOff>12700</xdr:rowOff>
                  </from>
                  <to>
                    <xdr:col>6</xdr:col>
                    <xdr:colOff>2908300</xdr:colOff>
                    <xdr:row>15</xdr:row>
                    <xdr:rowOff>25400</xdr:rowOff>
                  </to>
                </anchor>
              </controlPr>
            </control>
          </mc:Choice>
        </mc:AlternateContent>
        <mc:AlternateContent xmlns:mc="http://schemas.openxmlformats.org/markup-compatibility/2006">
          <mc:Choice Requires="x14">
            <control shapeId="85136" r:id="rId70" name="Check Box 144">
              <controlPr defaultSize="0" autoFill="0" autoLine="0" autoPict="0">
                <anchor moveWithCells="1">
                  <from>
                    <xdr:col>6</xdr:col>
                    <xdr:colOff>2705100</xdr:colOff>
                    <xdr:row>14</xdr:row>
                    <xdr:rowOff>139700</xdr:rowOff>
                  </from>
                  <to>
                    <xdr:col>6</xdr:col>
                    <xdr:colOff>2908300</xdr:colOff>
                    <xdr:row>16</xdr:row>
                    <xdr:rowOff>0</xdr:rowOff>
                  </to>
                </anchor>
              </controlPr>
            </control>
          </mc:Choice>
        </mc:AlternateContent>
        <mc:AlternateContent xmlns:mc="http://schemas.openxmlformats.org/markup-compatibility/2006">
          <mc:Choice Requires="x14">
            <control shapeId="85137" r:id="rId71" name="Check Box 145">
              <controlPr defaultSize="0" autoFill="0" autoLine="0" autoPict="0">
                <anchor moveWithCells="1">
                  <from>
                    <xdr:col>6</xdr:col>
                    <xdr:colOff>2692400</xdr:colOff>
                    <xdr:row>41</xdr:row>
                    <xdr:rowOff>241300</xdr:rowOff>
                  </from>
                  <to>
                    <xdr:col>6</xdr:col>
                    <xdr:colOff>2895600</xdr:colOff>
                    <xdr:row>43</xdr:row>
                    <xdr:rowOff>0</xdr:rowOff>
                  </to>
                </anchor>
              </controlPr>
            </control>
          </mc:Choice>
        </mc:AlternateContent>
        <mc:AlternateContent xmlns:mc="http://schemas.openxmlformats.org/markup-compatibility/2006">
          <mc:Choice Requires="x14">
            <control shapeId="85138" r:id="rId72" name="Check Box 146">
              <controlPr defaultSize="0" autoFill="0" autoLine="0" autoPict="0">
                <anchor moveWithCells="1">
                  <from>
                    <xdr:col>6</xdr:col>
                    <xdr:colOff>2692400</xdr:colOff>
                    <xdr:row>43</xdr:row>
                    <xdr:rowOff>0</xdr:rowOff>
                  </from>
                  <to>
                    <xdr:col>6</xdr:col>
                    <xdr:colOff>2870200</xdr:colOff>
                    <xdr:row>43</xdr:row>
                    <xdr:rowOff>177800</xdr:rowOff>
                  </to>
                </anchor>
              </controlPr>
            </control>
          </mc:Choice>
        </mc:AlternateContent>
        <mc:AlternateContent xmlns:mc="http://schemas.openxmlformats.org/markup-compatibility/2006">
          <mc:Choice Requires="x14">
            <control shapeId="85139" r:id="rId73" name="Check Box 147">
              <controlPr defaultSize="0" autoFill="0" autoLine="0" autoPict="0">
                <anchor moveWithCells="1">
                  <from>
                    <xdr:col>6</xdr:col>
                    <xdr:colOff>2692400</xdr:colOff>
                    <xdr:row>44</xdr:row>
                    <xdr:rowOff>25400</xdr:rowOff>
                  </from>
                  <to>
                    <xdr:col>7</xdr:col>
                    <xdr:colOff>12700</xdr:colOff>
                    <xdr:row>44</xdr:row>
                    <xdr:rowOff>177800</xdr:rowOff>
                  </to>
                </anchor>
              </controlPr>
            </control>
          </mc:Choice>
        </mc:AlternateContent>
        <mc:AlternateContent xmlns:mc="http://schemas.openxmlformats.org/markup-compatibility/2006">
          <mc:Choice Requires="x14">
            <control shapeId="85140" r:id="rId74" name="Check Box 148">
              <controlPr defaultSize="0" autoFill="0" autoLine="0" autoPict="0">
                <anchor moveWithCells="1">
                  <from>
                    <xdr:col>6</xdr:col>
                    <xdr:colOff>2692400</xdr:colOff>
                    <xdr:row>45</xdr:row>
                    <xdr:rowOff>12700</xdr:rowOff>
                  </from>
                  <to>
                    <xdr:col>6</xdr:col>
                    <xdr:colOff>2895600</xdr:colOff>
                    <xdr:row>45</xdr:row>
                    <xdr:rowOff>190500</xdr:rowOff>
                  </to>
                </anchor>
              </controlPr>
            </control>
          </mc:Choice>
        </mc:AlternateContent>
        <mc:AlternateContent xmlns:mc="http://schemas.openxmlformats.org/markup-compatibility/2006">
          <mc:Choice Requires="x14">
            <control shapeId="85141" r:id="rId75" name="Check Box 149">
              <controlPr defaultSize="0" autoFill="0" autoLine="0" autoPict="0">
                <anchor moveWithCells="1">
                  <from>
                    <xdr:col>6</xdr:col>
                    <xdr:colOff>2692400</xdr:colOff>
                    <xdr:row>47</xdr:row>
                    <xdr:rowOff>190500</xdr:rowOff>
                  </from>
                  <to>
                    <xdr:col>7</xdr:col>
                    <xdr:colOff>38100</xdr:colOff>
                    <xdr:row>49</xdr:row>
                    <xdr:rowOff>25400</xdr:rowOff>
                  </to>
                </anchor>
              </controlPr>
            </control>
          </mc:Choice>
        </mc:AlternateContent>
        <mc:AlternateContent xmlns:mc="http://schemas.openxmlformats.org/markup-compatibility/2006">
          <mc:Choice Requires="x14">
            <control shapeId="85142" r:id="rId76" name="Check Box 150">
              <controlPr defaultSize="0" autoFill="0" autoLine="0" autoPict="0">
                <anchor moveWithCells="1">
                  <from>
                    <xdr:col>6</xdr:col>
                    <xdr:colOff>2692400</xdr:colOff>
                    <xdr:row>49</xdr:row>
                    <xdr:rowOff>38100</xdr:rowOff>
                  </from>
                  <to>
                    <xdr:col>6</xdr:col>
                    <xdr:colOff>2882900</xdr:colOff>
                    <xdr:row>49</xdr:row>
                    <xdr:rowOff>190500</xdr:rowOff>
                  </to>
                </anchor>
              </controlPr>
            </control>
          </mc:Choice>
        </mc:AlternateContent>
        <mc:AlternateContent xmlns:mc="http://schemas.openxmlformats.org/markup-compatibility/2006">
          <mc:Choice Requires="x14">
            <control shapeId="85143" r:id="rId77" name="Check Box 151">
              <controlPr defaultSize="0" autoFill="0" autoLine="0" autoPict="0">
                <anchor moveWithCells="1">
                  <from>
                    <xdr:col>6</xdr:col>
                    <xdr:colOff>2692400</xdr:colOff>
                    <xdr:row>50</xdr:row>
                    <xdr:rowOff>25400</xdr:rowOff>
                  </from>
                  <to>
                    <xdr:col>6</xdr:col>
                    <xdr:colOff>2895600</xdr:colOff>
                    <xdr:row>50</xdr:row>
                    <xdr:rowOff>190500</xdr:rowOff>
                  </to>
                </anchor>
              </controlPr>
            </control>
          </mc:Choice>
        </mc:AlternateContent>
        <mc:AlternateContent xmlns:mc="http://schemas.openxmlformats.org/markup-compatibility/2006">
          <mc:Choice Requires="x14">
            <control shapeId="85144" r:id="rId78" name="Check Box 152">
              <controlPr defaultSize="0" autoFill="0" autoLine="0" autoPict="0">
                <anchor moveWithCells="1">
                  <from>
                    <xdr:col>6</xdr:col>
                    <xdr:colOff>2692400</xdr:colOff>
                    <xdr:row>51</xdr:row>
                    <xdr:rowOff>25400</xdr:rowOff>
                  </from>
                  <to>
                    <xdr:col>7</xdr:col>
                    <xdr:colOff>0</xdr:colOff>
                    <xdr:row>51</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B2:E17"/>
  <sheetViews>
    <sheetView tabSelected="1" zoomScale="115" zoomScaleNormal="115" zoomScalePageLayoutView="115" workbookViewId="0">
      <selection activeCell="D18" sqref="D18"/>
    </sheetView>
  </sheetViews>
  <sheetFormatPr baseColWidth="10" defaultColWidth="8.83203125" defaultRowHeight="15"/>
  <cols>
    <col min="1" max="1" width="3.33203125" style="64" customWidth="1"/>
    <col min="2" max="2" width="2" style="64" hidden="1" customWidth="1"/>
    <col min="3" max="3" width="113.1640625" style="64" customWidth="1"/>
    <col min="4" max="4" width="11.33203125" style="64" customWidth="1"/>
    <col min="5" max="5" width="15.5" style="64" customWidth="1"/>
    <col min="6" max="16384" width="8.83203125" style="64"/>
  </cols>
  <sheetData>
    <row r="2" spans="3:5" ht="29">
      <c r="C2" s="350" t="s">
        <v>238</v>
      </c>
      <c r="D2" s="390"/>
      <c r="E2" s="223"/>
    </row>
    <row r="3" spans="3:5" ht="4" customHeight="1">
      <c r="C3" s="216"/>
    </row>
    <row r="4" spans="3:5" ht="38" customHeight="1">
      <c r="C4" s="269" t="s">
        <v>266</v>
      </c>
      <c r="D4" s="270" t="s">
        <v>269</v>
      </c>
      <c r="E4" s="271" t="s">
        <v>267</v>
      </c>
    </row>
    <row r="5" spans="3:5" ht="5" customHeight="1">
      <c r="D5" s="231"/>
    </row>
    <row r="6" spans="3:5" ht="19" customHeight="1">
      <c r="C6" s="226" t="s">
        <v>275</v>
      </c>
      <c r="D6" s="293"/>
    </row>
    <row r="7" spans="3:5" ht="19" customHeight="1">
      <c r="C7" s="225" t="s">
        <v>370</v>
      </c>
      <c r="D7" s="232"/>
    </row>
    <row r="8" spans="3:5" ht="19" customHeight="1">
      <c r="C8" s="226" t="s">
        <v>274</v>
      </c>
      <c r="D8" s="233"/>
      <c r="E8" s="227" t="s">
        <v>268</v>
      </c>
    </row>
    <row r="9" spans="3:5" ht="19" customHeight="1">
      <c r="C9" s="251" t="s">
        <v>273</v>
      </c>
      <c r="D9" s="252"/>
      <c r="E9" s="253">
        <v>12000</v>
      </c>
    </row>
    <row r="10" spans="3:5" ht="19" customHeight="1">
      <c r="C10" s="226" t="s">
        <v>270</v>
      </c>
      <c r="D10" s="233"/>
      <c r="E10" s="227">
        <v>2800</v>
      </c>
    </row>
    <row r="11" spans="3:5" ht="19" customHeight="1">
      <c r="C11" s="225" t="s">
        <v>271</v>
      </c>
      <c r="D11" s="234"/>
      <c r="E11" s="228">
        <v>2500</v>
      </c>
    </row>
    <row r="12" spans="3:5" ht="19" customHeight="1">
      <c r="C12" s="249" t="s">
        <v>272</v>
      </c>
      <c r="D12" s="233"/>
      <c r="E12" s="227">
        <v>1200</v>
      </c>
    </row>
    <row r="13" spans="3:5" ht="19" customHeight="1">
      <c r="C13" s="245" t="s">
        <v>276</v>
      </c>
      <c r="D13" s="246"/>
      <c r="E13" s="247">
        <v>15000</v>
      </c>
    </row>
    <row r="14" spans="3:5" ht="19" customHeight="1">
      <c r="C14" s="226" t="s">
        <v>229</v>
      </c>
      <c r="D14" s="250"/>
      <c r="E14" s="230">
        <v>1000</v>
      </c>
    </row>
    <row r="15" spans="3:5" ht="19" customHeight="1" thickBot="1">
      <c r="C15" s="225" t="s">
        <v>228</v>
      </c>
      <c r="D15" s="248"/>
      <c r="E15" s="229">
        <v>600</v>
      </c>
    </row>
    <row r="16" spans="3:5" ht="16" thickTop="1"/>
    <row r="17" spans="3:3">
      <c r="C17" s="64" t="s">
        <v>300</v>
      </c>
    </row>
  </sheetData>
  <mergeCells count="1">
    <mergeCell ref="C2:D2"/>
  </mergeCells>
  <pageMargins left="0.7" right="0.7" top="0.75" bottom="0.75" header="0.3" footer="0.3"/>
  <pageSetup orientation="portrait" r:id="rId1"/>
  <ignoredErrors>
    <ignoredError sqref="E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pageSetUpPr autoPageBreaks="0"/>
  </sheetPr>
  <dimension ref="A4:X47"/>
  <sheetViews>
    <sheetView showGridLines="0" zoomScale="86" zoomScaleNormal="86" zoomScalePageLayoutView="86" workbookViewId="0">
      <selection activeCell="D23" sqref="D23"/>
    </sheetView>
  </sheetViews>
  <sheetFormatPr baseColWidth="10" defaultColWidth="12.5" defaultRowHeight="15"/>
  <cols>
    <col min="1" max="1" width="3.6640625" style="64" customWidth="1"/>
    <col min="2" max="2" width="24.83203125" style="64" customWidth="1"/>
    <col min="3" max="3" width="5.83203125" style="64" customWidth="1"/>
    <col min="4" max="4" width="58.5" style="64" customWidth="1"/>
    <col min="5" max="5" width="16" style="64" customWidth="1"/>
    <col min="6" max="6" width="4.6640625" style="64" hidden="1" customWidth="1"/>
    <col min="7" max="7" width="15.5" style="64" customWidth="1"/>
    <col min="8" max="8" width="11.5" style="64" hidden="1" customWidth="1"/>
    <col min="9" max="9" width="0.1640625" style="64" customWidth="1"/>
    <col min="10" max="10" width="20.33203125" style="64" customWidth="1"/>
    <col min="11" max="11" width="16.33203125" style="64" customWidth="1"/>
    <col min="12" max="12" width="0.1640625" style="64" hidden="1" customWidth="1"/>
    <col min="13" max="13" width="6.1640625" style="64" hidden="1" customWidth="1"/>
    <col min="14" max="14" width="15.5" style="64" customWidth="1"/>
    <col min="15" max="15" width="16.5" style="64" customWidth="1"/>
    <col min="16" max="16" width="4.1640625" style="64" hidden="1" customWidth="1"/>
    <col min="17" max="17" width="14.6640625" style="64" customWidth="1"/>
    <col min="18" max="18" width="10.5" style="64" customWidth="1"/>
    <col min="19" max="19" width="10.83203125" style="64" customWidth="1"/>
    <col min="20" max="20" width="10.5" style="64" customWidth="1"/>
    <col min="21" max="21" width="2.33203125" style="64" customWidth="1"/>
    <col min="22" max="22" width="24" style="64" customWidth="1"/>
    <col min="23" max="16384" width="12.5" style="64"/>
  </cols>
  <sheetData>
    <row r="4" spans="1:24" ht="29" customHeight="1">
      <c r="C4" s="391" t="s">
        <v>239</v>
      </c>
      <c r="D4" s="392"/>
      <c r="E4" s="392"/>
      <c r="F4" s="392"/>
      <c r="G4" s="392"/>
      <c r="H4" s="392"/>
      <c r="I4" s="392"/>
      <c r="J4" s="392"/>
      <c r="K4" s="392"/>
      <c r="L4" s="392"/>
      <c r="M4" s="392"/>
      <c r="N4" s="392"/>
      <c r="O4" s="392"/>
      <c r="P4" s="392"/>
      <c r="Q4" s="392"/>
      <c r="R4" s="392"/>
      <c r="S4" s="392"/>
      <c r="T4" s="393"/>
    </row>
    <row r="5" spans="1:24" ht="29" customHeight="1">
      <c r="C5" s="394"/>
      <c r="D5" s="395"/>
      <c r="E5" s="395"/>
      <c r="F5" s="395"/>
      <c r="G5" s="395"/>
      <c r="H5" s="395"/>
      <c r="I5" s="395"/>
      <c r="J5" s="395"/>
      <c r="K5" s="395"/>
      <c r="L5" s="395"/>
      <c r="M5" s="395"/>
      <c r="N5" s="395"/>
      <c r="O5" s="395"/>
      <c r="P5" s="395"/>
      <c r="Q5" s="395"/>
      <c r="R5" s="395"/>
      <c r="S5" s="395"/>
      <c r="T5" s="396"/>
    </row>
    <row r="6" spans="1:24" ht="29" customHeight="1">
      <c r="C6" s="394"/>
      <c r="D6" s="395"/>
      <c r="E6" s="395"/>
      <c r="F6" s="395"/>
      <c r="G6" s="395"/>
      <c r="H6" s="395"/>
      <c r="I6" s="395"/>
      <c r="J6" s="395"/>
      <c r="K6" s="395"/>
      <c r="L6" s="395"/>
      <c r="M6" s="395"/>
      <c r="N6" s="395"/>
      <c r="O6" s="395"/>
      <c r="P6" s="395"/>
      <c r="Q6" s="395"/>
      <c r="R6" s="395"/>
      <c r="S6" s="395"/>
      <c r="T6" s="396"/>
    </row>
    <row r="7" spans="1:24" ht="29" customHeight="1">
      <c r="C7" s="397"/>
      <c r="D7" s="398"/>
      <c r="E7" s="398"/>
      <c r="F7" s="398"/>
      <c r="G7" s="398"/>
      <c r="H7" s="398"/>
      <c r="I7" s="398"/>
      <c r="J7" s="398"/>
      <c r="K7" s="398"/>
      <c r="L7" s="398"/>
      <c r="M7" s="398"/>
      <c r="N7" s="398"/>
      <c r="O7" s="398"/>
      <c r="P7" s="398"/>
      <c r="Q7" s="398"/>
      <c r="R7" s="398"/>
      <c r="S7" s="398"/>
      <c r="T7" s="399"/>
    </row>
    <row r="8" spans="1:24" ht="6.75" customHeight="1"/>
    <row r="9" spans="1:24" ht="5.25" customHeight="1" thickBot="1"/>
    <row r="10" spans="1:24" ht="27" customHeight="1" thickBot="1">
      <c r="C10" s="408" t="s">
        <v>169</v>
      </c>
      <c r="D10" s="409"/>
      <c r="E10" s="171"/>
      <c r="F10" s="175"/>
      <c r="G10" s="406" t="s">
        <v>50</v>
      </c>
      <c r="H10" s="406"/>
      <c r="I10" s="406"/>
      <c r="J10" s="406"/>
      <c r="K10" s="406"/>
      <c r="L10" s="406"/>
      <c r="M10" s="406"/>
      <c r="N10" s="406"/>
      <c r="O10" s="407"/>
      <c r="P10" s="169"/>
      <c r="Q10" s="414" t="s">
        <v>51</v>
      </c>
      <c r="R10" s="415"/>
      <c r="S10" s="415"/>
      <c r="T10" s="409"/>
    </row>
    <row r="11" spans="1:24" ht="56.25" customHeight="1" thickBot="1">
      <c r="C11" s="410"/>
      <c r="D11" s="411"/>
      <c r="E11" s="401" t="s">
        <v>53</v>
      </c>
      <c r="F11" s="403" t="s">
        <v>54</v>
      </c>
      <c r="G11" s="416" t="s">
        <v>108</v>
      </c>
      <c r="H11" s="417"/>
      <c r="I11" s="417"/>
      <c r="J11" s="418"/>
      <c r="K11" s="419" t="s">
        <v>52</v>
      </c>
      <c r="L11" s="420"/>
      <c r="M11" s="420"/>
      <c r="N11" s="421"/>
      <c r="O11" s="422" t="s">
        <v>55</v>
      </c>
      <c r="P11" s="423" t="s">
        <v>170</v>
      </c>
      <c r="Q11" s="166" t="s">
        <v>56</v>
      </c>
      <c r="R11" s="167" t="s">
        <v>74</v>
      </c>
      <c r="S11" s="167" t="s">
        <v>57</v>
      </c>
      <c r="T11" s="163" t="s">
        <v>58</v>
      </c>
      <c r="U11" s="168"/>
    </row>
    <row r="12" spans="1:24" ht="34.5" customHeight="1">
      <c r="C12" s="412"/>
      <c r="D12" s="413"/>
      <c r="E12" s="402"/>
      <c r="F12" s="402"/>
      <c r="G12" s="172" t="s">
        <v>63</v>
      </c>
      <c r="H12" s="173" t="s">
        <v>60</v>
      </c>
      <c r="I12" s="173" t="s">
        <v>61</v>
      </c>
      <c r="J12" s="174" t="s">
        <v>65</v>
      </c>
      <c r="K12" s="167" t="s">
        <v>59</v>
      </c>
      <c r="L12" s="104" t="s">
        <v>64</v>
      </c>
      <c r="M12" s="105" t="s">
        <v>65</v>
      </c>
      <c r="N12" s="166" t="s">
        <v>62</v>
      </c>
      <c r="O12" s="402"/>
      <c r="P12" s="424"/>
      <c r="Q12" s="106"/>
      <c r="R12" s="107"/>
      <c r="S12" s="108"/>
      <c r="T12" s="109"/>
      <c r="V12" s="404" t="s">
        <v>96</v>
      </c>
    </row>
    <row r="13" spans="1:24" ht="20.25" customHeight="1">
      <c r="A13" s="65"/>
      <c r="C13" s="102"/>
      <c r="D13" s="96"/>
      <c r="E13" s="103"/>
      <c r="F13" s="103"/>
      <c r="G13" s="97"/>
      <c r="H13" s="97"/>
      <c r="I13" s="97"/>
      <c r="J13" s="98"/>
      <c r="K13" s="100"/>
      <c r="L13" s="97"/>
      <c r="M13" s="97"/>
      <c r="N13" s="98"/>
      <c r="O13" s="99"/>
      <c r="P13" s="97"/>
      <c r="Q13" s="97"/>
      <c r="R13" s="97"/>
      <c r="S13" s="97"/>
      <c r="T13" s="101"/>
      <c r="V13" s="405"/>
    </row>
    <row r="14" spans="1:24" ht="22.5" customHeight="1">
      <c r="C14" s="40">
        <v>1</v>
      </c>
      <c r="D14" s="236" t="s">
        <v>144</v>
      </c>
      <c r="E14" s="51" t="str">
        <f>IF(AND(F14=1),"Excellent",IF(AND(F14&gt;1,F14&lt;=2),"Good",IF(AND(F14&gt;2,F14&lt;=3),"Fair",IF(AND(F14&gt;3),"Poor",IF(AND(F14=0)," ")))))</f>
        <v xml:space="preserve"> </v>
      </c>
      <c r="F14" s="53">
        <f>Assessment!C58</f>
        <v>0</v>
      </c>
      <c r="G14" s="50" t="s">
        <v>68</v>
      </c>
      <c r="H14" s="51">
        <f t="shared" ref="H14:H27" si="0">IF(G14="H",1,IF(G14="M",2,IF(G14="L",3)))</f>
        <v>3</v>
      </c>
      <c r="I14" s="51">
        <f t="shared" ref="I14:I21" si="1">IF(J14="H",1,IF(J14="M",2,IF(J14="L",3)))</f>
        <v>2</v>
      </c>
      <c r="J14" s="52" t="s">
        <v>69</v>
      </c>
      <c r="K14" s="49" t="s">
        <v>66</v>
      </c>
      <c r="L14" s="51">
        <f t="shared" ref="L14:L27" si="2">IF(K14="H",1,IF(K14="M",2,IF(K14="L",3)))</f>
        <v>1</v>
      </c>
      <c r="M14" s="55">
        <f t="shared" ref="M14:M27" si="3">IF(N14="H",1,IF(N14="M",2,IF(N14="L",3)))</f>
        <v>3</v>
      </c>
      <c r="N14" s="52" t="s">
        <v>68</v>
      </c>
      <c r="O14" s="49" t="s">
        <v>66</v>
      </c>
      <c r="P14" s="54">
        <f>F14</f>
        <v>0</v>
      </c>
      <c r="Q14" s="41" t="str">
        <f t="shared" ref="Q14:Q19" si="4">IF(P14=1,"X","-")</f>
        <v>-</v>
      </c>
      <c r="R14" s="41" t="str">
        <f>IF(AND(P14&gt;=2),"X","-")</f>
        <v>-</v>
      </c>
      <c r="S14" s="41" t="s">
        <v>67</v>
      </c>
      <c r="T14" s="41" t="s">
        <v>67</v>
      </c>
      <c r="V14" s="405"/>
      <c r="X14" s="92"/>
    </row>
    <row r="15" spans="1:24" ht="21">
      <c r="C15" s="40">
        <v>2</v>
      </c>
      <c r="D15" s="237" t="s">
        <v>113</v>
      </c>
      <c r="E15" s="51" t="str">
        <f t="shared" ref="E15:E27" si="5">IF(AND(F15=1),"Excellent",IF(AND(F15&gt;1,F15&lt;=2),"Good",IF(AND(F15&gt;2,F15&lt;=3),"Fair",IF(AND(F15&gt;3),"Poor",IF(AND(F15=0)," ")))))</f>
        <v xml:space="preserve"> </v>
      </c>
      <c r="F15" s="53">
        <f>Assessment!C63</f>
        <v>0</v>
      </c>
      <c r="G15" s="50" t="s">
        <v>68</v>
      </c>
      <c r="H15" s="51">
        <f t="shared" si="0"/>
        <v>3</v>
      </c>
      <c r="I15" s="51">
        <f t="shared" si="1"/>
        <v>2</v>
      </c>
      <c r="J15" s="52" t="s">
        <v>69</v>
      </c>
      <c r="K15" s="50" t="s">
        <v>66</v>
      </c>
      <c r="L15" s="51">
        <f t="shared" si="2"/>
        <v>1</v>
      </c>
      <c r="M15" s="57">
        <f t="shared" si="3"/>
        <v>3</v>
      </c>
      <c r="N15" s="49" t="s">
        <v>68</v>
      </c>
      <c r="O15" s="49" t="s">
        <v>66</v>
      </c>
      <c r="P15" s="54">
        <f t="shared" ref="P15:P27" si="6">F15</f>
        <v>0</v>
      </c>
      <c r="Q15" s="41" t="str">
        <f t="shared" si="4"/>
        <v>-</v>
      </c>
      <c r="R15" s="41" t="str">
        <f>IF(AND(P15&gt;=2),"X","-")</f>
        <v>-</v>
      </c>
      <c r="S15" s="41" t="s">
        <v>67</v>
      </c>
      <c r="T15" s="41" t="s">
        <v>67</v>
      </c>
      <c r="V15" s="110" t="s">
        <v>93</v>
      </c>
      <c r="W15" s="93"/>
      <c r="X15" s="94"/>
    </row>
    <row r="16" spans="1:24" ht="21">
      <c r="C16" s="40">
        <v>3</v>
      </c>
      <c r="D16" s="237" t="s">
        <v>114</v>
      </c>
      <c r="E16" s="51" t="str">
        <f t="shared" si="5"/>
        <v xml:space="preserve"> </v>
      </c>
      <c r="F16" s="53">
        <f>Assessment!C68</f>
        <v>0</v>
      </c>
      <c r="G16" s="50" t="s">
        <v>68</v>
      </c>
      <c r="H16" s="51">
        <f t="shared" si="0"/>
        <v>3</v>
      </c>
      <c r="I16" s="51">
        <f t="shared" si="1"/>
        <v>2</v>
      </c>
      <c r="J16" s="52" t="s">
        <v>69</v>
      </c>
      <c r="K16" s="50" t="s">
        <v>69</v>
      </c>
      <c r="L16" s="51">
        <f t="shared" si="2"/>
        <v>2</v>
      </c>
      <c r="M16" s="57">
        <f t="shared" si="3"/>
        <v>3</v>
      </c>
      <c r="N16" s="49" t="s">
        <v>68</v>
      </c>
      <c r="O16" s="49" t="s">
        <v>66</v>
      </c>
      <c r="P16" s="54">
        <f t="shared" si="6"/>
        <v>0</v>
      </c>
      <c r="Q16" s="41" t="str">
        <f t="shared" si="4"/>
        <v>-</v>
      </c>
      <c r="R16" s="41" t="str">
        <f>IF(AND(P16&gt;=2),"X","-")</f>
        <v>-</v>
      </c>
      <c r="S16" s="41" t="s">
        <v>67</v>
      </c>
      <c r="T16" s="41" t="s">
        <v>67</v>
      </c>
      <c r="V16" s="111" t="s">
        <v>94</v>
      </c>
      <c r="X16" s="94"/>
    </row>
    <row r="17" spans="3:24" ht="21">
      <c r="C17" s="40">
        <v>4</v>
      </c>
      <c r="D17" s="236" t="s">
        <v>71</v>
      </c>
      <c r="E17" s="51" t="str">
        <f t="shared" si="5"/>
        <v xml:space="preserve"> </v>
      </c>
      <c r="F17" s="53">
        <f>Assessment!C73</f>
        <v>0</v>
      </c>
      <c r="G17" s="50" t="s">
        <v>66</v>
      </c>
      <c r="H17" s="51">
        <f t="shared" si="0"/>
        <v>1</v>
      </c>
      <c r="I17" s="51">
        <f t="shared" si="1"/>
        <v>1</v>
      </c>
      <c r="J17" s="52" t="s">
        <v>66</v>
      </c>
      <c r="K17" s="50" t="s">
        <v>66</v>
      </c>
      <c r="L17" s="55">
        <f t="shared" si="2"/>
        <v>1</v>
      </c>
      <c r="M17" s="51">
        <f t="shared" si="3"/>
        <v>1</v>
      </c>
      <c r="N17" s="49" t="s">
        <v>66</v>
      </c>
      <c r="O17" s="49" t="s">
        <v>66</v>
      </c>
      <c r="P17" s="54">
        <f t="shared" si="6"/>
        <v>0</v>
      </c>
      <c r="Q17" s="41" t="str">
        <f t="shared" si="4"/>
        <v>-</v>
      </c>
      <c r="R17" s="41" t="str">
        <f>IF(AND(P17&gt;=2),"X","-")</f>
        <v>-</v>
      </c>
      <c r="S17" s="61" t="s">
        <v>67</v>
      </c>
      <c r="T17" s="41" t="s">
        <v>67</v>
      </c>
      <c r="V17" s="112" t="s">
        <v>95</v>
      </c>
      <c r="X17" s="94"/>
    </row>
    <row r="18" spans="3:24" ht="21">
      <c r="C18" s="40">
        <v>5</v>
      </c>
      <c r="D18" s="236" t="s">
        <v>115</v>
      </c>
      <c r="E18" s="51" t="str">
        <f t="shared" si="5"/>
        <v xml:space="preserve"> </v>
      </c>
      <c r="F18" s="53">
        <f>Assessment!C78</f>
        <v>0</v>
      </c>
      <c r="G18" s="50" t="s">
        <v>66</v>
      </c>
      <c r="H18" s="51">
        <f t="shared" si="0"/>
        <v>1</v>
      </c>
      <c r="I18" s="51">
        <f t="shared" si="1"/>
        <v>1</v>
      </c>
      <c r="J18" s="52" t="s">
        <v>66</v>
      </c>
      <c r="K18" s="50" t="s">
        <v>66</v>
      </c>
      <c r="L18" s="55">
        <f t="shared" si="2"/>
        <v>1</v>
      </c>
      <c r="M18" s="51">
        <f t="shared" si="3"/>
        <v>1</v>
      </c>
      <c r="N18" s="49" t="s">
        <v>66</v>
      </c>
      <c r="O18" s="49" t="s">
        <v>69</v>
      </c>
      <c r="P18" s="54">
        <f t="shared" si="6"/>
        <v>0</v>
      </c>
      <c r="Q18" s="41" t="str">
        <f t="shared" si="4"/>
        <v>-</v>
      </c>
      <c r="R18" s="41" t="str">
        <f>IF(AND(P18&gt;=2),"X","-")</f>
        <v>-</v>
      </c>
      <c r="S18" s="61" t="s">
        <v>67</v>
      </c>
      <c r="T18" s="41" t="s">
        <v>67</v>
      </c>
      <c r="V18" s="400"/>
      <c r="X18" s="94"/>
    </row>
    <row r="19" spans="3:24" ht="21" customHeight="1">
      <c r="C19" s="40">
        <v>6</v>
      </c>
      <c r="D19" s="237" t="s">
        <v>116</v>
      </c>
      <c r="E19" s="51" t="str">
        <f t="shared" si="5"/>
        <v xml:space="preserve"> </v>
      </c>
      <c r="F19" s="53">
        <f>Assessment!C83</f>
        <v>0</v>
      </c>
      <c r="G19" s="50" t="s">
        <v>66</v>
      </c>
      <c r="H19" s="51">
        <f t="shared" si="0"/>
        <v>1</v>
      </c>
      <c r="I19" s="51">
        <f t="shared" si="1"/>
        <v>1</v>
      </c>
      <c r="J19" s="52" t="s">
        <v>66</v>
      </c>
      <c r="K19" s="50" t="s">
        <v>66</v>
      </c>
      <c r="L19" s="55">
        <f t="shared" si="2"/>
        <v>1</v>
      </c>
      <c r="M19" s="51">
        <f t="shared" si="3"/>
        <v>3</v>
      </c>
      <c r="N19" s="49" t="s">
        <v>68</v>
      </c>
      <c r="O19" s="49" t="s">
        <v>66</v>
      </c>
      <c r="P19" s="54">
        <f t="shared" si="6"/>
        <v>0</v>
      </c>
      <c r="Q19" s="41" t="str">
        <f t="shared" si="4"/>
        <v>-</v>
      </c>
      <c r="R19" s="41" t="str">
        <f>IF(P19=2,"X","-")</f>
        <v>-</v>
      </c>
      <c r="S19" s="41" t="str">
        <f>IF(P19=3,"X","-")</f>
        <v>-</v>
      </c>
      <c r="T19" s="41" t="str">
        <f>IF(P19=4,"X","-")</f>
        <v>-</v>
      </c>
      <c r="V19" s="400"/>
    </row>
    <row r="20" spans="3:24" ht="21">
      <c r="C20" s="40">
        <v>7</v>
      </c>
      <c r="D20" s="237" t="s">
        <v>117</v>
      </c>
      <c r="E20" s="51" t="str">
        <f t="shared" si="5"/>
        <v xml:space="preserve"> </v>
      </c>
      <c r="F20" s="53">
        <f>Assessment!C88</f>
        <v>0</v>
      </c>
      <c r="G20" s="50" t="s">
        <v>68</v>
      </c>
      <c r="H20" s="51">
        <f t="shared" si="0"/>
        <v>3</v>
      </c>
      <c r="I20" s="51">
        <f t="shared" si="1"/>
        <v>2</v>
      </c>
      <c r="J20" s="52" t="s">
        <v>69</v>
      </c>
      <c r="K20" s="50" t="s">
        <v>68</v>
      </c>
      <c r="L20" s="51">
        <f t="shared" si="2"/>
        <v>3</v>
      </c>
      <c r="M20" s="57">
        <f t="shared" si="3"/>
        <v>2</v>
      </c>
      <c r="N20" s="49" t="s">
        <v>69</v>
      </c>
      <c r="O20" s="49" t="s">
        <v>69</v>
      </c>
      <c r="P20" s="54">
        <f t="shared" si="6"/>
        <v>0</v>
      </c>
      <c r="Q20" s="41" t="str">
        <f t="shared" ref="Q20:Q26" si="7">IF(P20=1,"X","-")</f>
        <v>-</v>
      </c>
      <c r="R20" s="41" t="str">
        <f>IF(P20=2,"X","-")</f>
        <v>-</v>
      </c>
      <c r="S20" s="41" t="str">
        <f>IF(P20&gt;2,"X","-")</f>
        <v>-</v>
      </c>
      <c r="T20" s="41" t="s">
        <v>67</v>
      </c>
      <c r="V20" s="185"/>
    </row>
    <row r="21" spans="3:24" ht="21">
      <c r="C21" s="40">
        <v>8</v>
      </c>
      <c r="D21" s="237" t="s">
        <v>118</v>
      </c>
      <c r="E21" s="51" t="str">
        <f t="shared" si="5"/>
        <v xml:space="preserve"> </v>
      </c>
      <c r="F21" s="53">
        <f>Assessment!G58</f>
        <v>0</v>
      </c>
      <c r="G21" s="50" t="s">
        <v>68</v>
      </c>
      <c r="H21" s="51">
        <f t="shared" si="0"/>
        <v>3</v>
      </c>
      <c r="I21" s="51">
        <f t="shared" si="1"/>
        <v>3</v>
      </c>
      <c r="J21" s="52" t="s">
        <v>68</v>
      </c>
      <c r="K21" s="50" t="s">
        <v>68</v>
      </c>
      <c r="L21" s="51">
        <f t="shared" si="2"/>
        <v>3</v>
      </c>
      <c r="M21" s="57">
        <f t="shared" si="3"/>
        <v>1</v>
      </c>
      <c r="N21" s="49" t="s">
        <v>66</v>
      </c>
      <c r="O21" s="49" t="s">
        <v>66</v>
      </c>
      <c r="P21" s="54">
        <f t="shared" si="6"/>
        <v>0</v>
      </c>
      <c r="Q21" s="41" t="str">
        <f t="shared" si="7"/>
        <v>-</v>
      </c>
      <c r="R21" s="41" t="str">
        <f>IF(P21&gt;1,"X","-")</f>
        <v>-</v>
      </c>
      <c r="S21" s="41" t="s">
        <v>67</v>
      </c>
      <c r="T21" s="41" t="s">
        <v>67</v>
      </c>
      <c r="V21" s="185"/>
    </row>
    <row r="22" spans="3:24" ht="21">
      <c r="C22" s="40">
        <v>9</v>
      </c>
      <c r="D22" s="237" t="s">
        <v>85</v>
      </c>
      <c r="E22" s="51" t="str">
        <f t="shared" si="5"/>
        <v xml:space="preserve"> </v>
      </c>
      <c r="F22" s="53">
        <f>Assessment!G63</f>
        <v>0</v>
      </c>
      <c r="G22" s="50" t="s">
        <v>68</v>
      </c>
      <c r="H22" s="51">
        <f t="shared" si="0"/>
        <v>3</v>
      </c>
      <c r="I22" s="51">
        <f>IF(G22="H",1,IF(G22="M",2,IF(G22="L",3)))</f>
        <v>3</v>
      </c>
      <c r="J22" s="52" t="s">
        <v>69</v>
      </c>
      <c r="K22" s="50" t="s">
        <v>66</v>
      </c>
      <c r="L22" s="51">
        <f t="shared" si="2"/>
        <v>1</v>
      </c>
      <c r="M22" s="57">
        <f t="shared" si="3"/>
        <v>1</v>
      </c>
      <c r="N22" s="49" t="s">
        <v>66</v>
      </c>
      <c r="O22" s="49" t="s">
        <v>66</v>
      </c>
      <c r="P22" s="54">
        <f t="shared" si="6"/>
        <v>0</v>
      </c>
      <c r="Q22" s="41" t="str">
        <f t="shared" si="7"/>
        <v>-</v>
      </c>
      <c r="R22" s="41" t="str">
        <f>IF(P22&gt;1,"X","-")</f>
        <v>-</v>
      </c>
      <c r="S22" s="41" t="s">
        <v>67</v>
      </c>
      <c r="T22" s="41" t="s">
        <v>67</v>
      </c>
    </row>
    <row r="23" spans="3:24" ht="21.75" customHeight="1">
      <c r="C23" s="48">
        <v>10</v>
      </c>
      <c r="D23" s="237" t="s">
        <v>366</v>
      </c>
      <c r="E23" s="184" t="str">
        <f t="shared" si="5"/>
        <v xml:space="preserve"> </v>
      </c>
      <c r="F23" s="45">
        <f>Assessment!G68</f>
        <v>0</v>
      </c>
      <c r="G23" s="47" t="s">
        <v>66</v>
      </c>
      <c r="H23" s="45">
        <f t="shared" si="0"/>
        <v>1</v>
      </c>
      <c r="I23" s="45">
        <f>IF(G23="H",1,IF(G23="M",2,IF(G23="L",3)))</f>
        <v>1</v>
      </c>
      <c r="J23" s="46" t="s">
        <v>66</v>
      </c>
      <c r="K23" s="165" t="s">
        <v>69</v>
      </c>
      <c r="L23" s="58">
        <f t="shared" si="2"/>
        <v>2</v>
      </c>
      <c r="M23" s="164">
        <f t="shared" si="3"/>
        <v>2</v>
      </c>
      <c r="N23" s="46" t="s">
        <v>69</v>
      </c>
      <c r="O23" s="46" t="s">
        <v>69</v>
      </c>
      <c r="P23" s="54">
        <f t="shared" si="6"/>
        <v>0</v>
      </c>
      <c r="Q23" s="186" t="str">
        <f>IF(P23=1,"X","-")</f>
        <v>-</v>
      </c>
      <c r="R23" s="186" t="s">
        <v>67</v>
      </c>
      <c r="S23" s="186" t="str">
        <f>IF(OR(P23=2,P23=3),"X","-")</f>
        <v>-</v>
      </c>
      <c r="T23" s="186" t="str">
        <f>IF(P23=4,"X","-")</f>
        <v>-</v>
      </c>
    </row>
    <row r="24" spans="3:24" ht="21.75" customHeight="1">
      <c r="C24" s="48">
        <v>11</v>
      </c>
      <c r="D24" s="237" t="s">
        <v>121</v>
      </c>
      <c r="E24" s="184" t="str">
        <f t="shared" si="5"/>
        <v xml:space="preserve"> </v>
      </c>
      <c r="F24" s="45">
        <f>Assessment!G73</f>
        <v>0</v>
      </c>
      <c r="G24" s="47" t="s">
        <v>66</v>
      </c>
      <c r="H24" s="45">
        <f t="shared" si="0"/>
        <v>1</v>
      </c>
      <c r="I24" s="45">
        <f>IF(G24="H",1,IF(G24="M",2,IF(G24="L",3)))</f>
        <v>1</v>
      </c>
      <c r="J24" s="46" t="s">
        <v>66</v>
      </c>
      <c r="K24" s="165" t="s">
        <v>66</v>
      </c>
      <c r="L24" s="58">
        <f t="shared" si="2"/>
        <v>1</v>
      </c>
      <c r="M24" s="164">
        <f t="shared" si="3"/>
        <v>1</v>
      </c>
      <c r="N24" s="46" t="s">
        <v>66</v>
      </c>
      <c r="O24" s="46" t="s">
        <v>69</v>
      </c>
      <c r="P24" s="54">
        <f t="shared" si="6"/>
        <v>0</v>
      </c>
      <c r="Q24" s="186" t="str">
        <f t="shared" si="7"/>
        <v>-</v>
      </c>
      <c r="R24" s="186" t="str">
        <f>IF(P24&gt;1,"X","-")</f>
        <v>-</v>
      </c>
      <c r="S24" s="186" t="s">
        <v>67</v>
      </c>
      <c r="T24" s="186" t="s">
        <v>67</v>
      </c>
    </row>
    <row r="25" spans="3:24" ht="21">
      <c r="C25" s="40">
        <v>12</v>
      </c>
      <c r="D25" s="237" t="s">
        <v>72</v>
      </c>
      <c r="E25" s="51" t="str">
        <f t="shared" si="5"/>
        <v xml:space="preserve"> </v>
      </c>
      <c r="F25" s="53">
        <f>Assessment!G78</f>
        <v>0</v>
      </c>
      <c r="G25" s="50" t="s">
        <v>66</v>
      </c>
      <c r="H25" s="51">
        <f t="shared" si="0"/>
        <v>1</v>
      </c>
      <c r="I25" s="51">
        <f>IF(J25="H",1,IF(J25="M",2,IF(J25="L",3)))</f>
        <v>1</v>
      </c>
      <c r="J25" s="52" t="s">
        <v>66</v>
      </c>
      <c r="K25" s="50" t="s">
        <v>68</v>
      </c>
      <c r="L25" s="51">
        <f t="shared" si="2"/>
        <v>3</v>
      </c>
      <c r="M25" s="57">
        <f t="shared" si="3"/>
        <v>2</v>
      </c>
      <c r="N25" s="49" t="s">
        <v>69</v>
      </c>
      <c r="O25" s="49" t="s">
        <v>66</v>
      </c>
      <c r="P25" s="54">
        <f t="shared" si="6"/>
        <v>0</v>
      </c>
      <c r="Q25" s="41" t="str">
        <f>IF(P25=1,"X","-")</f>
        <v>-</v>
      </c>
      <c r="R25" s="41" t="s">
        <v>67</v>
      </c>
      <c r="S25" s="41" t="str">
        <f>IF(OR(P25=2,P25=3),"X","-")</f>
        <v>-</v>
      </c>
      <c r="T25" s="41" t="str">
        <f>IF(P25=4,"X","-")</f>
        <v>-</v>
      </c>
    </row>
    <row r="26" spans="3:24" ht="21">
      <c r="C26" s="40">
        <v>13</v>
      </c>
      <c r="D26" s="237" t="s">
        <v>119</v>
      </c>
      <c r="E26" s="51" t="str">
        <f t="shared" si="5"/>
        <v xml:space="preserve"> </v>
      </c>
      <c r="F26" s="53">
        <f>Assessment!G83</f>
        <v>0</v>
      </c>
      <c r="G26" s="50" t="s">
        <v>66</v>
      </c>
      <c r="H26" s="51">
        <f t="shared" si="0"/>
        <v>1</v>
      </c>
      <c r="I26" s="51">
        <f>IF(J26="H",1,IF(J26="M",2,IF(J26="L",3)))</f>
        <v>1</v>
      </c>
      <c r="J26" s="52" t="s">
        <v>66</v>
      </c>
      <c r="K26" s="50" t="s">
        <v>68</v>
      </c>
      <c r="L26" s="51">
        <f t="shared" si="2"/>
        <v>3</v>
      </c>
      <c r="M26" s="57">
        <f t="shared" si="3"/>
        <v>1</v>
      </c>
      <c r="N26" s="49" t="s">
        <v>66</v>
      </c>
      <c r="O26" s="49" t="s">
        <v>69</v>
      </c>
      <c r="P26" s="54">
        <f t="shared" si="6"/>
        <v>0</v>
      </c>
      <c r="Q26" s="41" t="str">
        <f t="shared" si="7"/>
        <v>-</v>
      </c>
      <c r="R26" s="41" t="s">
        <v>67</v>
      </c>
      <c r="S26" s="41" t="str">
        <f>IF(OR(P26=2,P26=3),"X","-")</f>
        <v>-</v>
      </c>
      <c r="T26" s="41" t="str">
        <f>IF(P26=4,"X","-")</f>
        <v>-</v>
      </c>
    </row>
    <row r="27" spans="3:24" ht="21">
      <c r="C27" s="40">
        <v>14</v>
      </c>
      <c r="D27" s="237" t="s">
        <v>120</v>
      </c>
      <c r="E27" s="51" t="str">
        <f t="shared" si="5"/>
        <v xml:space="preserve"> </v>
      </c>
      <c r="F27" s="53">
        <f>Assessment!G88</f>
        <v>0</v>
      </c>
      <c r="G27" s="50" t="s">
        <v>69</v>
      </c>
      <c r="H27" s="51">
        <f t="shared" si="0"/>
        <v>2</v>
      </c>
      <c r="I27" s="51">
        <f>IF(J27="H",1,IF(J27="M",2,IF(J27="L",3)))</f>
        <v>1</v>
      </c>
      <c r="J27" s="52" t="s">
        <v>66</v>
      </c>
      <c r="K27" s="50" t="s">
        <v>69</v>
      </c>
      <c r="L27" s="55">
        <f t="shared" si="2"/>
        <v>2</v>
      </c>
      <c r="M27" s="51">
        <f t="shared" si="3"/>
        <v>2</v>
      </c>
      <c r="N27" s="49" t="s">
        <v>69</v>
      </c>
      <c r="O27" s="49" t="s">
        <v>69</v>
      </c>
      <c r="P27" s="54">
        <f t="shared" si="6"/>
        <v>0</v>
      </c>
      <c r="Q27" s="41" t="str">
        <f>IF(P27=1,"X","-")</f>
        <v>-</v>
      </c>
      <c r="R27" s="41" t="s">
        <v>67</v>
      </c>
      <c r="S27" s="41" t="str">
        <f>IF(OR(P27=2,P27=3),"X","-")</f>
        <v>-</v>
      </c>
      <c r="T27" s="41" t="str">
        <f>IF(P27=4,"X","-")</f>
        <v>-</v>
      </c>
    </row>
    <row r="28" spans="3:24" ht="12.75" customHeight="1">
      <c r="D28" s="95"/>
    </row>
    <row r="29" spans="3:24" ht="24">
      <c r="C29" s="26"/>
      <c r="D29" s="285" t="s">
        <v>277</v>
      </c>
      <c r="E29" s="286">
        <f>Assessment!O66/3</f>
        <v>0</v>
      </c>
      <c r="H29" s="94"/>
      <c r="I29" s="94"/>
      <c r="J29" s="294" t="s">
        <v>183</v>
      </c>
      <c r="K29" s="187" t="s">
        <v>98</v>
      </c>
    </row>
    <row r="30" spans="3:24">
      <c r="H30" s="94"/>
      <c r="I30" s="94"/>
    </row>
    <row r="31" spans="3:24">
      <c r="H31" s="94"/>
      <c r="I31" s="94"/>
    </row>
    <row r="32" spans="3:24">
      <c r="H32" s="94"/>
      <c r="I32" s="94"/>
    </row>
    <row r="33" spans="4:10">
      <c r="H33" s="94"/>
      <c r="I33" s="94"/>
    </row>
    <row r="34" spans="4:10">
      <c r="D34" s="148"/>
      <c r="E34" s="148"/>
      <c r="F34" s="148"/>
      <c r="G34" s="149"/>
      <c r="H34" s="149"/>
      <c r="I34" s="149"/>
      <c r="J34" s="148"/>
    </row>
    <row r="35" spans="4:10" ht="16">
      <c r="D35" s="150"/>
      <c r="E35" s="150"/>
      <c r="F35" s="150"/>
      <c r="G35" s="149"/>
      <c r="H35" s="149"/>
      <c r="I35" s="149"/>
      <c r="J35" s="148"/>
    </row>
    <row r="36" spans="4:10" ht="16">
      <c r="D36" s="148"/>
      <c r="E36" s="148"/>
      <c r="F36" s="148"/>
      <c r="G36" s="151"/>
      <c r="H36" s="149"/>
      <c r="I36" s="149"/>
      <c r="J36" s="148"/>
    </row>
    <row r="37" spans="4:10" ht="16">
      <c r="D37" s="150"/>
      <c r="E37" s="150"/>
      <c r="F37" s="150"/>
      <c r="G37" s="149"/>
      <c r="H37" s="149"/>
      <c r="I37" s="149"/>
      <c r="J37" s="148"/>
    </row>
    <row r="38" spans="4:10">
      <c r="D38" s="148"/>
      <c r="E38" s="148"/>
      <c r="F38" s="148"/>
      <c r="G38" s="149"/>
      <c r="H38" s="149"/>
      <c r="I38" s="149"/>
      <c r="J38" s="148"/>
    </row>
    <row r="39" spans="4:10">
      <c r="D39" s="148"/>
      <c r="E39" s="148"/>
      <c r="F39" s="148"/>
      <c r="G39" s="149"/>
      <c r="H39" s="149"/>
      <c r="I39" s="149"/>
      <c r="J39" s="148"/>
    </row>
    <row r="40" spans="4:10">
      <c r="D40" s="148"/>
      <c r="E40" s="148"/>
      <c r="F40" s="148"/>
      <c r="G40" s="149"/>
      <c r="H40" s="149"/>
      <c r="I40" s="149"/>
      <c r="J40" s="148"/>
    </row>
    <row r="41" spans="4:10">
      <c r="D41" s="170"/>
      <c r="E41" s="148"/>
      <c r="F41" s="148"/>
      <c r="G41" s="149"/>
      <c r="H41" s="149"/>
      <c r="I41" s="149"/>
      <c r="J41" s="148"/>
    </row>
    <row r="42" spans="4:10">
      <c r="D42" s="170"/>
      <c r="E42" s="148"/>
      <c r="F42" s="148"/>
      <c r="G42" s="149"/>
      <c r="H42" s="149"/>
      <c r="I42" s="149"/>
      <c r="J42" s="148"/>
    </row>
    <row r="43" spans="4:10">
      <c r="D43" s="170"/>
      <c r="E43" s="148"/>
      <c r="F43" s="148"/>
      <c r="G43" s="149"/>
      <c r="H43" s="149"/>
      <c r="I43" s="149"/>
      <c r="J43" s="148"/>
    </row>
    <row r="44" spans="4:10">
      <c r="D44" s="170"/>
      <c r="E44" s="148"/>
      <c r="F44" s="148"/>
      <c r="G44" s="148"/>
      <c r="H44" s="148"/>
      <c r="I44" s="148"/>
      <c r="J44" s="148"/>
    </row>
    <row r="45" spans="4:10">
      <c r="D45" s="148"/>
      <c r="E45" s="148"/>
      <c r="F45" s="148"/>
      <c r="G45" s="148"/>
      <c r="H45" s="148"/>
      <c r="I45" s="148"/>
      <c r="J45" s="148"/>
    </row>
    <row r="46" spans="4:10">
      <c r="D46" s="148"/>
      <c r="E46" s="148"/>
      <c r="F46" s="148"/>
      <c r="G46" s="148"/>
      <c r="H46" s="148"/>
      <c r="I46" s="148"/>
      <c r="J46" s="148"/>
    </row>
    <row r="47" spans="4:10">
      <c r="D47" s="148"/>
      <c r="E47" s="148"/>
      <c r="F47" s="148"/>
      <c r="G47" s="148"/>
      <c r="H47" s="148"/>
      <c r="I47" s="148"/>
      <c r="J47" s="148"/>
    </row>
  </sheetData>
  <mergeCells count="12">
    <mergeCell ref="C4:T7"/>
    <mergeCell ref="V18:V19"/>
    <mergeCell ref="E11:E12"/>
    <mergeCell ref="F11:F12"/>
    <mergeCell ref="V12:V14"/>
    <mergeCell ref="G10:O10"/>
    <mergeCell ref="C10:D12"/>
    <mergeCell ref="Q10:T10"/>
    <mergeCell ref="G11:J11"/>
    <mergeCell ref="K11:N11"/>
    <mergeCell ref="O11:O12"/>
    <mergeCell ref="P11:P12"/>
  </mergeCells>
  <conditionalFormatting sqref="T15">
    <cfRule type="expression" dxfId="68" priority="59" stopIfTrue="1">
      <formula>IF(#REF!&gt;0,"X","-")</formula>
    </cfRule>
  </conditionalFormatting>
  <conditionalFormatting sqref="Q14:Q18">
    <cfRule type="expression" dxfId="67" priority="52">
      <formula>Q14="X"</formula>
    </cfRule>
  </conditionalFormatting>
  <conditionalFormatting sqref="R14:R18">
    <cfRule type="expression" dxfId="66" priority="51">
      <formula>R14="X"</formula>
    </cfRule>
  </conditionalFormatting>
  <conditionalFormatting sqref="S20">
    <cfRule type="expression" dxfId="65" priority="45">
      <formula>S20="X"</formula>
    </cfRule>
  </conditionalFormatting>
  <conditionalFormatting sqref="R21">
    <cfRule type="expression" dxfId="64" priority="43">
      <formula>R21="X"</formula>
    </cfRule>
  </conditionalFormatting>
  <conditionalFormatting sqref="S21">
    <cfRule type="expression" dxfId="63" priority="42">
      <formula>S21="X"</formula>
    </cfRule>
  </conditionalFormatting>
  <conditionalFormatting sqref="S22">
    <cfRule type="expression" dxfId="62" priority="39">
      <formula>S22="X"</formula>
    </cfRule>
  </conditionalFormatting>
  <conditionalFormatting sqref="T22">
    <cfRule type="expression" dxfId="61" priority="38">
      <formula>T22="X"</formula>
    </cfRule>
  </conditionalFormatting>
  <conditionalFormatting sqref="Q23">
    <cfRule type="expression" dxfId="60" priority="33">
      <formula>$Q$23="X"</formula>
    </cfRule>
  </conditionalFormatting>
  <conditionalFormatting sqref="R23">
    <cfRule type="expression" dxfId="59" priority="32">
      <formula>$R$23="X"</formula>
    </cfRule>
  </conditionalFormatting>
  <conditionalFormatting sqref="Q27">
    <cfRule type="expression" dxfId="58" priority="13">
      <formula>$Q$27="X"</formula>
    </cfRule>
    <cfRule type="expression" dxfId="57" priority="31">
      <formula>$Q$27="X"</formula>
    </cfRule>
  </conditionalFormatting>
  <conditionalFormatting sqref="R27">
    <cfRule type="expression" dxfId="56" priority="30">
      <formula>$R$27="X"</formula>
    </cfRule>
  </conditionalFormatting>
  <conditionalFormatting sqref="Q22">
    <cfRule type="expression" dxfId="55" priority="25">
      <formula>Q22="X"</formula>
    </cfRule>
  </conditionalFormatting>
  <conditionalFormatting sqref="R22">
    <cfRule type="expression" dxfId="54" priority="24">
      <formula>R22="X"</formula>
    </cfRule>
  </conditionalFormatting>
  <conditionalFormatting sqref="T19">
    <cfRule type="expression" dxfId="53" priority="21">
      <formula>$T$19="X"</formula>
    </cfRule>
  </conditionalFormatting>
  <conditionalFormatting sqref="R20">
    <cfRule type="expression" dxfId="52" priority="20">
      <formula>R20="X"</formula>
    </cfRule>
  </conditionalFormatting>
  <conditionalFormatting sqref="S23">
    <cfRule type="expression" dxfId="51" priority="19">
      <formula>$S$23="X"</formula>
    </cfRule>
  </conditionalFormatting>
  <conditionalFormatting sqref="T23">
    <cfRule type="expression" dxfId="50" priority="18">
      <formula>$T$23="X"</formula>
    </cfRule>
  </conditionalFormatting>
  <conditionalFormatting sqref="Q24">
    <cfRule type="expression" dxfId="49" priority="17">
      <formula>$Q$24="X"</formula>
    </cfRule>
  </conditionalFormatting>
  <conditionalFormatting sqref="R24">
    <cfRule type="expression" dxfId="48" priority="16">
      <formula>$R$24="X"</formula>
    </cfRule>
  </conditionalFormatting>
  <conditionalFormatting sqref="T26">
    <cfRule type="expression" dxfId="47" priority="14">
      <formula>$T$26="X"</formula>
    </cfRule>
  </conditionalFormatting>
  <conditionalFormatting sqref="Q19">
    <cfRule type="expression" dxfId="46" priority="12">
      <formula>$Q$19="X"</formula>
    </cfRule>
  </conditionalFormatting>
  <conditionalFormatting sqref="R19">
    <cfRule type="expression" dxfId="45" priority="11">
      <formula>$R$19="X"</formula>
    </cfRule>
  </conditionalFormatting>
  <conditionalFormatting sqref="S19">
    <cfRule type="expression" dxfId="44" priority="10">
      <formula>$S$19="X"</formula>
    </cfRule>
  </conditionalFormatting>
  <conditionalFormatting sqref="Q20">
    <cfRule type="expression" dxfId="43" priority="9">
      <formula>$Q$20="X"</formula>
    </cfRule>
  </conditionalFormatting>
  <conditionalFormatting sqref="Q21">
    <cfRule type="expression" dxfId="42" priority="8">
      <formula>$Q$21="X"</formula>
    </cfRule>
  </conditionalFormatting>
  <conditionalFormatting sqref="Q25">
    <cfRule type="expression" dxfId="41" priority="7">
      <formula>$Q$25="X"</formula>
    </cfRule>
  </conditionalFormatting>
  <conditionalFormatting sqref="T25">
    <cfRule type="expression" dxfId="40" priority="6">
      <formula>$T$25="X"</formula>
    </cfRule>
  </conditionalFormatting>
  <conditionalFormatting sqref="Q26">
    <cfRule type="expression" dxfId="39" priority="5">
      <formula>$Q$26="X"</formula>
    </cfRule>
  </conditionalFormatting>
  <conditionalFormatting sqref="S25">
    <cfRule type="expression" dxfId="38" priority="4">
      <formula>$S$25="X"</formula>
    </cfRule>
  </conditionalFormatting>
  <conditionalFormatting sqref="S26">
    <cfRule type="expression" dxfId="37" priority="3">
      <formula>$S$26="X"</formula>
    </cfRule>
  </conditionalFormatting>
  <conditionalFormatting sqref="S27">
    <cfRule type="expression" dxfId="36" priority="2">
      <formula>$S$27="X"</formula>
    </cfRule>
  </conditionalFormatting>
  <conditionalFormatting sqref="T27">
    <cfRule type="expression" dxfId="35" priority="1">
      <formula>$T$27="X"</formula>
    </cfRule>
  </conditionalFormatting>
  <hyperlinks>
    <hyperlink ref="D18" location="CFM!A1" display="Centralised Fleet" xr:uid="{00000000-0004-0000-0400-000000000000}"/>
    <hyperlink ref="D17" location="SC!A1" display="Staff Capability" xr:uid="{00000000-0004-0000-0400-000001000000}"/>
    <hyperlink ref="D26" location="'7.M&amp;R'!A1" display="Maintenance &amp; Repair" xr:uid="{00000000-0004-0000-0400-000002000000}"/>
    <hyperlink ref="D25" location="'6.FM&amp;C'!A1" display="Fuel Management &amp; Control" xr:uid="{00000000-0004-0000-0400-000003000000}"/>
    <hyperlink ref="D22" location="'3.F-S'!A1" display="Fleet Sharing" xr:uid="{00000000-0004-0000-0400-000004000000}"/>
    <hyperlink ref="D15" location="'P&amp;P'!A1" display="Roles, Responsibilities and Accountabilities" xr:uid="{00000000-0004-0000-0400-000005000000}"/>
    <hyperlink ref="D16" location="'P&amp;P'!A1" display="Policies and Procedures" xr:uid="{00000000-0004-0000-0400-000006000000}"/>
    <hyperlink ref="D19" location="PM!A1" display="Performance Monitoring" xr:uid="{00000000-0004-0000-0400-000007000000}"/>
    <hyperlink ref="D20" location="'1.SVSCM'!A1" display="Strategic Vehicle Supply Chain" xr:uid="{00000000-0004-0000-0400-000008000000}"/>
    <hyperlink ref="D21" location="'2.PVD'!A1" display="Planned Disposal" xr:uid="{00000000-0004-0000-0400-000009000000}"/>
    <hyperlink ref="D23" location="'4.IVL'!A1" display="Internal Vehicle Leasing" xr:uid="{00000000-0004-0000-0400-00000A000000}"/>
    <hyperlink ref="D24" location="'5.VI'!A1" display="Vehicle Insurance" xr:uid="{00000000-0004-0000-0400-00000B000000}"/>
    <hyperlink ref="D27" location="'8.VT&amp;T'!A1" display="Tracking and telematics" xr:uid="{00000000-0004-0000-0400-00000C000000}"/>
    <hyperlink ref="D14" location="FS!A1" display="Fleet Strategy" xr:uid="{00000000-0004-0000-0400-00000D000000}"/>
    <hyperlink ref="J29" location="Assessment!A1" display="Self-Assessment" xr:uid="{00000000-0004-0000-0400-00000E000000}"/>
    <hyperlink ref="K29" location="FMF!A1" display="FMF" xr:uid="{00000000-0004-0000-0400-00000F000000}"/>
  </hyperlink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autoPageBreaks="0"/>
  </sheetPr>
  <dimension ref="A2:N93"/>
  <sheetViews>
    <sheetView zoomScale="80" zoomScaleNormal="80" zoomScalePageLayoutView="70" workbookViewId="0">
      <selection activeCell="E33" sqref="E33"/>
    </sheetView>
  </sheetViews>
  <sheetFormatPr baseColWidth="10" defaultColWidth="8.83203125" defaultRowHeight="15"/>
  <cols>
    <col min="1" max="1" width="0.33203125" style="64" customWidth="1"/>
    <col min="2" max="2" width="8.83203125" style="64" customWidth="1"/>
    <col min="3" max="3" width="10.83203125" style="64" customWidth="1"/>
    <col min="4" max="4" width="72.5" style="64" customWidth="1"/>
    <col min="5" max="5" width="25" style="64" customWidth="1"/>
    <col min="6" max="6" width="15.33203125" style="64" customWidth="1"/>
    <col min="7" max="7" width="18.33203125" style="64" customWidth="1"/>
    <col min="8" max="8" width="21.6640625" style="64" customWidth="1"/>
    <col min="9" max="9" width="24.5" style="64" customWidth="1"/>
    <col min="10" max="10" width="14.1640625" style="64" customWidth="1"/>
    <col min="11" max="11" width="12.5" style="64" customWidth="1"/>
    <col min="12" max="12" width="27.5" style="64" customWidth="1"/>
    <col min="13" max="13" width="12.83203125" style="64" customWidth="1"/>
    <col min="14" max="14" width="7.5" style="64" customWidth="1"/>
    <col min="15" max="16384" width="8.83203125" style="64"/>
  </cols>
  <sheetData>
    <row r="2" spans="2:14" ht="15" customHeight="1">
      <c r="D2" s="425" t="s">
        <v>240</v>
      </c>
      <c r="E2" s="426"/>
      <c r="F2" s="426"/>
      <c r="G2" s="426"/>
      <c r="H2" s="426"/>
      <c r="I2" s="426"/>
      <c r="J2" s="426"/>
      <c r="K2" s="426"/>
      <c r="L2" s="426"/>
      <c r="M2" s="90"/>
    </row>
    <row r="3" spans="2:14" ht="43.5" customHeight="1">
      <c r="B3" s="65"/>
      <c r="D3" s="427"/>
      <c r="E3" s="428"/>
      <c r="F3" s="428"/>
      <c r="G3" s="428"/>
      <c r="H3" s="428"/>
      <c r="I3" s="428"/>
      <c r="J3" s="428"/>
      <c r="K3" s="428"/>
      <c r="L3" s="428"/>
      <c r="M3" s="90"/>
    </row>
    <row r="4" spans="2:14" ht="9.75" customHeight="1" thickBot="1">
      <c r="D4" s="66"/>
      <c r="E4" s="66"/>
      <c r="F4" s="66"/>
      <c r="G4" s="66"/>
      <c r="H4" s="66"/>
      <c r="I4" s="66"/>
      <c r="J4" s="66"/>
      <c r="K4" s="66"/>
      <c r="L4" s="66"/>
      <c r="M4" s="66"/>
    </row>
    <row r="5" spans="2:14" ht="16" hidden="1" thickBot="1"/>
    <row r="6" spans="2:14" ht="18.75" customHeight="1">
      <c r="D6" s="312"/>
      <c r="E6" s="313" t="s">
        <v>75</v>
      </c>
      <c r="F6" s="67"/>
      <c r="G6" s="314" t="s">
        <v>30</v>
      </c>
      <c r="H6" s="315" t="s">
        <v>36</v>
      </c>
      <c r="I6" s="316" t="s">
        <v>380</v>
      </c>
      <c r="J6" s="441" t="s">
        <v>6</v>
      </c>
      <c r="K6" s="442"/>
      <c r="L6" s="432">
        <f>'Fleet Data Sheet'!D6</f>
        <v>0</v>
      </c>
    </row>
    <row r="7" spans="2:14" ht="19.5" customHeight="1" thickBot="1">
      <c r="D7" s="88"/>
      <c r="E7" s="88"/>
      <c r="F7" s="67"/>
      <c r="G7" s="63" t="b">
        <f>IF(AND('Fleet Data Sheet'!D7=5),'Action 2 CALC'!K10,IF(AND('Fleet Data Sheet'!D7=6),'Action 2 CALC'!L35,IF(AND('Fleet Data Sheet'!D7=7),'Action 2 CALC'!M59,IF(AND('Fleet Data Sheet'!D7=8),'Action 2 CALC'!N83))))</f>
        <v>0</v>
      </c>
      <c r="H7" s="91">
        <f>F63</f>
        <v>0</v>
      </c>
      <c r="I7" s="317" t="b">
        <f>IF(AND('Fleet Data Sheet'!D7=5),"5 Years",IF(AND('Fleet Data Sheet'!D7=6),"6 Years",IF(AND('Fleet Data Sheet'!D7=7),"7 Years",IF(AND('Fleet Data Sheet'!D7=8),"8 Years"))))</f>
        <v>0</v>
      </c>
      <c r="J7" s="443"/>
      <c r="K7" s="444"/>
      <c r="L7" s="433"/>
    </row>
    <row r="8" spans="2:14" ht="21">
      <c r="D8" s="161" t="s">
        <v>144</v>
      </c>
      <c r="E8" s="89"/>
      <c r="F8" s="68"/>
      <c r="G8" s="68"/>
      <c r="J8" s="69"/>
      <c r="K8" s="69"/>
      <c r="L8" s="70"/>
    </row>
    <row r="9" spans="2:14" ht="21">
      <c r="C9" s="177"/>
      <c r="D9" s="176" t="s">
        <v>113</v>
      </c>
      <c r="E9" s="89"/>
      <c r="F9" s="68"/>
      <c r="G9" s="68"/>
      <c r="J9" s="69"/>
      <c r="K9" s="69"/>
      <c r="L9" s="70"/>
    </row>
    <row r="10" spans="2:14" ht="21">
      <c r="C10" s="177"/>
      <c r="D10" s="176" t="s">
        <v>114</v>
      </c>
      <c r="E10" s="89"/>
      <c r="F10" s="68"/>
      <c r="G10" s="68"/>
      <c r="J10" s="69"/>
      <c r="K10" s="69"/>
      <c r="L10" s="71"/>
    </row>
    <row r="11" spans="2:14" ht="21">
      <c r="D11" s="161" t="s">
        <v>71</v>
      </c>
      <c r="E11" s="89"/>
      <c r="F11" s="68"/>
      <c r="G11" s="68"/>
      <c r="J11" s="69"/>
      <c r="K11" s="69"/>
      <c r="L11" s="72"/>
      <c r="M11" s="72"/>
      <c r="N11" s="72"/>
    </row>
    <row r="12" spans="2:14" ht="20.25" customHeight="1">
      <c r="D12" s="161" t="s">
        <v>115</v>
      </c>
      <c r="E12" s="89"/>
      <c r="F12" s="68"/>
      <c r="G12" s="73"/>
      <c r="H12" s="74"/>
      <c r="J12" s="69"/>
      <c r="K12" s="69"/>
      <c r="L12" s="72"/>
      <c r="M12" s="72"/>
      <c r="N12" s="72"/>
    </row>
    <row r="13" spans="2:14" ht="21">
      <c r="D13" s="161" t="s">
        <v>116</v>
      </c>
      <c r="E13" s="89"/>
      <c r="F13" s="68"/>
      <c r="G13" s="75"/>
      <c r="H13" s="76"/>
      <c r="I13" s="76"/>
      <c r="J13" s="74"/>
      <c r="K13" s="74"/>
      <c r="L13" s="74"/>
    </row>
    <row r="14" spans="2:14" ht="21">
      <c r="D14" s="88" t="s">
        <v>169</v>
      </c>
      <c r="E14" s="88"/>
      <c r="F14" s="68"/>
      <c r="G14" s="75"/>
      <c r="H14" s="76"/>
      <c r="I14" s="76"/>
      <c r="J14" s="74"/>
      <c r="K14" s="74"/>
      <c r="L14" s="74"/>
    </row>
    <row r="15" spans="2:14" ht="21">
      <c r="D15" s="161" t="s">
        <v>184</v>
      </c>
      <c r="E15" s="89">
        <f>'1.SVSCM'!M7</f>
        <v>0</v>
      </c>
      <c r="F15" s="68"/>
      <c r="G15" s="77"/>
      <c r="H15" s="78"/>
      <c r="I15" s="78"/>
    </row>
    <row r="16" spans="2:14" ht="21">
      <c r="D16" s="161" t="s">
        <v>185</v>
      </c>
      <c r="E16" s="89" t="b">
        <f>'2.PVD'!N10</f>
        <v>0</v>
      </c>
      <c r="F16" s="68"/>
      <c r="G16" s="73"/>
      <c r="H16" s="74"/>
    </row>
    <row r="17" spans="2:14" ht="21">
      <c r="D17" s="161" t="s">
        <v>186</v>
      </c>
      <c r="E17" s="89" t="b">
        <f>'3.F-S'!M7</f>
        <v>0</v>
      </c>
      <c r="F17" s="68"/>
      <c r="G17" s="68"/>
      <c r="J17" s="79"/>
    </row>
    <row r="18" spans="2:14" ht="21">
      <c r="D18" s="162" t="s">
        <v>369</v>
      </c>
      <c r="E18" s="180" t="b">
        <f>'4.IVL'!N7</f>
        <v>0</v>
      </c>
      <c r="F18" s="68"/>
      <c r="G18" s="68"/>
      <c r="J18" s="79"/>
    </row>
    <row r="19" spans="2:14" ht="21">
      <c r="D19" s="162" t="s">
        <v>187</v>
      </c>
      <c r="E19" s="180" t="b">
        <f>'5.VI'!N10</f>
        <v>0</v>
      </c>
      <c r="F19" s="68"/>
      <c r="G19" s="68"/>
      <c r="J19" s="79"/>
    </row>
    <row r="20" spans="2:14" ht="21">
      <c r="D20" s="161" t="s">
        <v>188</v>
      </c>
      <c r="E20" s="89" t="b">
        <f>'6.FM&amp;C'!N7</f>
        <v>0</v>
      </c>
      <c r="F20" s="68"/>
      <c r="G20" s="68"/>
      <c r="H20" s="80"/>
      <c r="I20" s="80"/>
    </row>
    <row r="21" spans="2:14" ht="21">
      <c r="D21" s="161" t="s">
        <v>189</v>
      </c>
      <c r="E21" s="89" t="b">
        <f>'7.M&amp;R'!M7</f>
        <v>0</v>
      </c>
      <c r="F21" s="68"/>
      <c r="G21" s="68"/>
      <c r="H21" s="80"/>
      <c r="I21" s="80"/>
    </row>
    <row r="22" spans="2:14" ht="22" thickBot="1">
      <c r="D22" s="161" t="s">
        <v>190</v>
      </c>
      <c r="E22" s="89">
        <f>IF(F66&gt;0,0,'8.VT&amp;T'!N7)</f>
        <v>0</v>
      </c>
      <c r="F22" s="68"/>
      <c r="G22" s="68"/>
      <c r="H22" s="80"/>
      <c r="I22" s="80"/>
    </row>
    <row r="23" spans="2:14" ht="15" customHeight="1">
      <c r="D23" s="179"/>
      <c r="E23" s="179"/>
      <c r="H23" s="219"/>
      <c r="I23" s="220"/>
      <c r="J23" s="429"/>
      <c r="K23" s="430"/>
      <c r="L23" s="430"/>
      <c r="M23" s="81"/>
      <c r="N23" s="81"/>
    </row>
    <row r="24" spans="2:14" ht="15" customHeight="1">
      <c r="D24" s="74"/>
      <c r="E24" s="74"/>
      <c r="H24" s="219"/>
      <c r="I24" s="220"/>
      <c r="J24" s="429"/>
      <c r="K24" s="430"/>
      <c r="L24" s="430"/>
      <c r="M24" s="81"/>
      <c r="N24" s="81"/>
    </row>
    <row r="25" spans="2:14" ht="39" customHeight="1">
      <c r="D25" s="192"/>
      <c r="E25" s="65" t="s">
        <v>171</v>
      </c>
      <c r="H25" s="219"/>
      <c r="I25" s="220"/>
      <c r="J25" s="430"/>
      <c r="K25" s="430"/>
      <c r="L25" s="430"/>
      <c r="M25" s="81"/>
      <c r="N25" s="81"/>
    </row>
    <row r="26" spans="2:14" ht="22" thickBot="1">
      <c r="E26" s="65" t="s">
        <v>359</v>
      </c>
      <c r="J26" s="81"/>
      <c r="K26" s="81"/>
      <c r="L26" s="81"/>
      <c r="M26" s="81"/>
      <c r="N26" s="81"/>
    </row>
    <row r="27" spans="2:14">
      <c r="B27" s="87" t="b">
        <v>1</v>
      </c>
      <c r="H27" s="434" t="s">
        <v>70</v>
      </c>
      <c r="I27" s="437">
        <f>F62-F63</f>
        <v>0</v>
      </c>
      <c r="J27" s="440"/>
      <c r="K27" s="440"/>
      <c r="L27" s="440"/>
      <c r="M27" s="81"/>
      <c r="N27" s="81"/>
    </row>
    <row r="28" spans="2:14">
      <c r="B28" s="82"/>
      <c r="H28" s="435"/>
      <c r="I28" s="438"/>
      <c r="J28" s="440"/>
      <c r="K28" s="440"/>
      <c r="L28" s="440"/>
      <c r="M28" s="81"/>
      <c r="N28" s="81"/>
    </row>
    <row r="29" spans="2:14" ht="16" thickBot="1">
      <c r="B29" s="82"/>
      <c r="H29" s="436"/>
      <c r="I29" s="439"/>
      <c r="J29" s="440"/>
      <c r="K29" s="440"/>
      <c r="L29" s="440"/>
      <c r="M29" s="81"/>
      <c r="N29" s="81"/>
    </row>
    <row r="30" spans="2:14">
      <c r="J30" s="81"/>
      <c r="K30" s="81"/>
      <c r="L30" s="81"/>
      <c r="M30" s="81"/>
      <c r="N30" s="81"/>
    </row>
    <row r="31" spans="2:14">
      <c r="J31" s="81"/>
      <c r="K31" s="81"/>
      <c r="L31" s="81"/>
      <c r="M31" s="81"/>
      <c r="N31" s="81"/>
    </row>
    <row r="32" spans="2:14">
      <c r="J32" s="81"/>
      <c r="K32" s="81"/>
      <c r="L32" s="81"/>
      <c r="M32" s="81"/>
      <c r="N32" s="81"/>
    </row>
    <row r="33" spans="10:14">
      <c r="J33" s="81"/>
      <c r="K33" s="81"/>
      <c r="L33" s="81"/>
      <c r="M33" s="81"/>
      <c r="N33" s="81"/>
    </row>
    <row r="34" spans="10:14">
      <c r="J34" s="81"/>
      <c r="K34" s="81"/>
      <c r="L34" s="81"/>
      <c r="M34" s="81"/>
      <c r="N34" s="81"/>
    </row>
    <row r="35" spans="10:14">
      <c r="J35" s="81"/>
      <c r="K35" s="81"/>
      <c r="L35" s="81"/>
      <c r="M35" s="81"/>
      <c r="N35" s="81"/>
    </row>
    <row r="36" spans="10:14">
      <c r="J36" s="81"/>
      <c r="K36" s="81"/>
      <c r="L36" s="81"/>
      <c r="M36" s="81"/>
      <c r="N36" s="81"/>
    </row>
    <row r="37" spans="10:14">
      <c r="J37" s="81"/>
      <c r="K37" s="81"/>
      <c r="L37" s="81"/>
      <c r="M37" s="81"/>
      <c r="N37" s="81"/>
    </row>
    <row r="38" spans="10:14">
      <c r="J38" s="81"/>
      <c r="K38" s="81"/>
      <c r="L38" s="81"/>
      <c r="M38" s="81"/>
      <c r="N38" s="81"/>
    </row>
    <row r="39" spans="10:14">
      <c r="J39" s="81"/>
      <c r="K39" s="81"/>
      <c r="L39" s="81"/>
      <c r="M39" s="81"/>
      <c r="N39" s="81"/>
    </row>
    <row r="40" spans="10:14">
      <c r="J40" s="81"/>
      <c r="K40" s="81"/>
      <c r="L40" s="81"/>
      <c r="M40" s="81"/>
      <c r="N40" s="81"/>
    </row>
    <row r="41" spans="10:14">
      <c r="J41" s="81"/>
      <c r="K41" s="81"/>
      <c r="L41" s="81"/>
      <c r="M41" s="81"/>
      <c r="N41" s="81"/>
    </row>
    <row r="42" spans="10:14">
      <c r="J42" s="81"/>
      <c r="K42" s="81"/>
      <c r="L42" s="81"/>
      <c r="M42" s="81"/>
      <c r="N42" s="81"/>
    </row>
    <row r="43" spans="10:14">
      <c r="J43" s="81"/>
      <c r="K43" s="81"/>
      <c r="L43" s="81"/>
      <c r="M43" s="81"/>
      <c r="N43" s="81"/>
    </row>
    <row r="44" spans="10:14">
      <c r="J44" s="81"/>
      <c r="K44" s="81"/>
      <c r="L44" s="81"/>
      <c r="M44" s="81"/>
      <c r="N44" s="81"/>
    </row>
    <row r="45" spans="10:14">
      <c r="J45" s="81"/>
      <c r="K45" s="81"/>
      <c r="L45" s="81"/>
      <c r="M45" s="81"/>
      <c r="N45" s="81"/>
    </row>
    <row r="46" spans="10:14">
      <c r="J46" s="81"/>
      <c r="K46" s="81"/>
      <c r="L46" s="81"/>
      <c r="M46" s="81"/>
      <c r="N46" s="81"/>
    </row>
    <row r="47" spans="10:14">
      <c r="J47" s="81"/>
      <c r="K47" s="81"/>
      <c r="L47" s="81"/>
      <c r="M47" s="81"/>
      <c r="N47" s="81"/>
    </row>
    <row r="48" spans="10:14">
      <c r="J48" s="81"/>
      <c r="K48" s="81"/>
      <c r="L48" s="81"/>
      <c r="M48" s="81"/>
      <c r="N48" s="81"/>
    </row>
    <row r="49" spans="4:14">
      <c r="D49" s="81"/>
      <c r="E49" s="81"/>
      <c r="F49" s="81"/>
      <c r="G49" s="81"/>
      <c r="H49" s="81"/>
      <c r="J49" s="81"/>
      <c r="K49" s="81"/>
      <c r="L49" s="81"/>
      <c r="M49" s="81"/>
      <c r="N49" s="81"/>
    </row>
    <row r="50" spans="4:14">
      <c r="D50" s="81"/>
      <c r="E50" s="81"/>
      <c r="F50" s="81"/>
      <c r="G50" s="81"/>
      <c r="H50" s="81"/>
      <c r="I50" s="87"/>
      <c r="J50" s="87"/>
      <c r="K50" s="87"/>
      <c r="L50" s="81"/>
      <c r="M50" s="81"/>
      <c r="N50" s="81"/>
    </row>
    <row r="51" spans="4:14">
      <c r="D51" s="81"/>
      <c r="E51" s="81"/>
      <c r="F51" s="81"/>
      <c r="G51" s="81"/>
      <c r="H51" s="81"/>
      <c r="I51" s="87"/>
      <c r="J51" s="87"/>
      <c r="K51" s="87"/>
      <c r="L51" s="81"/>
      <c r="M51" s="81"/>
      <c r="N51" s="81"/>
    </row>
    <row r="52" spans="4:14">
      <c r="D52" s="81"/>
      <c r="E52" s="81"/>
      <c r="F52" s="81"/>
      <c r="G52" s="81"/>
      <c r="H52" s="81"/>
      <c r="I52" s="87"/>
      <c r="J52" s="87"/>
      <c r="K52" s="87"/>
      <c r="L52" s="81"/>
      <c r="M52" s="81"/>
      <c r="N52" s="81"/>
    </row>
    <row r="53" spans="4:14">
      <c r="D53" s="81"/>
      <c r="E53" s="81"/>
      <c r="F53" s="81"/>
      <c r="G53" s="81"/>
      <c r="H53" s="81"/>
      <c r="I53" s="87"/>
      <c r="J53" s="87"/>
      <c r="K53" s="87"/>
      <c r="L53" s="81"/>
      <c r="M53" s="81"/>
      <c r="N53" s="81"/>
    </row>
    <row r="54" spans="4:14">
      <c r="D54" s="81"/>
      <c r="E54" s="81"/>
      <c r="F54" s="81"/>
      <c r="G54" s="81"/>
      <c r="H54" s="81"/>
      <c r="I54" s="87"/>
      <c r="J54" s="87"/>
      <c r="K54" s="87"/>
      <c r="L54" s="81"/>
      <c r="M54" s="81"/>
      <c r="N54" s="81"/>
    </row>
    <row r="55" spans="4:14">
      <c r="D55" s="81"/>
      <c r="E55" s="81"/>
      <c r="F55" s="81"/>
      <c r="G55" s="81"/>
      <c r="H55" s="81"/>
      <c r="I55" s="87"/>
      <c r="J55" s="87"/>
      <c r="K55" s="87"/>
      <c r="L55" s="81"/>
      <c r="M55" s="81"/>
      <c r="N55" s="81"/>
    </row>
    <row r="56" spans="4:14">
      <c r="D56" s="81"/>
      <c r="E56" s="81"/>
      <c r="F56" s="81"/>
      <c r="G56" s="81"/>
      <c r="H56" s="81"/>
      <c r="I56" s="87"/>
      <c r="J56" s="87"/>
      <c r="K56" s="87"/>
      <c r="L56" s="81"/>
      <c r="M56" s="81"/>
      <c r="N56" s="81"/>
    </row>
    <row r="57" spans="4:14">
      <c r="D57" s="81"/>
      <c r="E57" s="81"/>
      <c r="F57" s="81"/>
      <c r="G57" s="81"/>
      <c r="H57" s="81"/>
      <c r="I57" s="87"/>
      <c r="J57" s="87"/>
      <c r="K57" s="87"/>
      <c r="L57" s="81"/>
      <c r="M57" s="81"/>
      <c r="N57" s="81"/>
    </row>
    <row r="58" spans="4:14">
      <c r="D58" s="81"/>
      <c r="E58" s="81"/>
      <c r="F58" s="81"/>
      <c r="G58" s="81"/>
      <c r="H58" s="81"/>
      <c r="I58" s="87"/>
      <c r="J58" s="87"/>
      <c r="K58" s="87"/>
      <c r="L58" s="81"/>
      <c r="M58" s="81"/>
      <c r="N58" s="81"/>
    </row>
    <row r="59" spans="4:14">
      <c r="D59" s="81"/>
      <c r="E59" s="81"/>
      <c r="F59" s="181"/>
      <c r="G59" s="181"/>
      <c r="H59" s="181"/>
      <c r="I59" s="158"/>
      <c r="J59" s="182"/>
      <c r="K59" s="87"/>
      <c r="L59" s="81"/>
      <c r="M59" s="83"/>
      <c r="N59" s="84"/>
    </row>
    <row r="60" spans="4:14">
      <c r="D60" s="81"/>
      <c r="E60" s="84"/>
      <c r="F60" s="84"/>
      <c r="G60" s="84"/>
      <c r="H60" s="84"/>
      <c r="I60" s="152"/>
      <c r="J60" s="183"/>
      <c r="K60" s="152"/>
      <c r="L60" s="81"/>
      <c r="M60" s="83"/>
      <c r="N60" s="86"/>
    </row>
    <row r="61" spans="4:14">
      <c r="D61" s="81"/>
      <c r="E61" s="84" t="s">
        <v>37</v>
      </c>
      <c r="F61" s="84" t="s">
        <v>38</v>
      </c>
      <c r="G61" s="84"/>
      <c r="H61" s="84"/>
      <c r="I61" s="152"/>
      <c r="J61" s="152"/>
      <c r="K61" s="87"/>
      <c r="L61" s="83"/>
      <c r="M61" s="86"/>
    </row>
    <row r="62" spans="4:14">
      <c r="D62" s="81"/>
      <c r="E62" s="84" t="s">
        <v>30</v>
      </c>
      <c r="F62" s="84" t="b">
        <f>G7</f>
        <v>0</v>
      </c>
      <c r="G62" s="84"/>
      <c r="H62" s="84"/>
      <c r="I62" s="152"/>
      <c r="J62" s="152" t="s">
        <v>30</v>
      </c>
      <c r="K62" s="153">
        <v>1</v>
      </c>
      <c r="L62" s="83"/>
      <c r="M62" s="86"/>
    </row>
    <row r="63" spans="4:14">
      <c r="D63" s="81"/>
      <c r="E63" s="81" t="s">
        <v>36</v>
      </c>
      <c r="F63" s="84">
        <f>F62-F64-F65-F66-F67-F68-F69-F70-F71</f>
        <v>0</v>
      </c>
      <c r="G63" s="81"/>
      <c r="H63" s="81"/>
      <c r="I63" s="87"/>
      <c r="J63" s="87" t="s">
        <v>62</v>
      </c>
      <c r="K63" s="154" t="e">
        <f>1-(H7/G7)</f>
        <v>#DIV/0!</v>
      </c>
      <c r="L63" s="81"/>
      <c r="M63" s="81"/>
    </row>
    <row r="64" spans="4:14">
      <c r="D64" s="81"/>
      <c r="E64" s="84" t="s">
        <v>181</v>
      </c>
      <c r="F64" s="84">
        <f>IF(D75=TRUE,E15,0)</f>
        <v>0</v>
      </c>
      <c r="G64" s="81"/>
      <c r="H64" s="81"/>
      <c r="I64" s="87"/>
      <c r="J64" s="87"/>
      <c r="K64" s="87"/>
      <c r="L64" s="81"/>
      <c r="M64" s="81"/>
    </row>
    <row r="65" spans="1:14">
      <c r="D65" s="81"/>
      <c r="E65" s="81" t="s">
        <v>173</v>
      </c>
      <c r="F65" s="84" t="b">
        <f>IF(D76=TRUE,E16,0)</f>
        <v>0</v>
      </c>
      <c r="G65" s="81"/>
      <c r="H65" s="81"/>
      <c r="I65" s="431"/>
      <c r="J65" s="431"/>
      <c r="K65" s="431"/>
      <c r="L65" s="81"/>
      <c r="M65" s="81"/>
    </row>
    <row r="66" spans="1:14" ht="15" customHeight="1">
      <c r="D66" s="81"/>
      <c r="E66" s="81" t="s">
        <v>175</v>
      </c>
      <c r="F66" s="84" t="b">
        <f>IF(D77=TRUE,E17,0)</f>
        <v>0</v>
      </c>
      <c r="G66" s="81"/>
      <c r="H66" s="81"/>
      <c r="I66" s="155"/>
      <c r="J66" s="156"/>
      <c r="K66" s="156"/>
      <c r="L66" s="81"/>
      <c r="M66" s="81"/>
    </row>
    <row r="67" spans="1:14" ht="15" customHeight="1">
      <c r="D67" s="81"/>
      <c r="E67" s="81" t="s">
        <v>176</v>
      </c>
      <c r="F67" s="84" t="b">
        <f>IF(B78=TRUE,E18,0)</f>
        <v>0</v>
      </c>
      <c r="G67" s="81"/>
      <c r="H67" s="81"/>
      <c r="I67" s="155"/>
      <c r="J67" s="156"/>
      <c r="K67" s="156"/>
      <c r="L67" s="81"/>
      <c r="M67" s="81"/>
    </row>
    <row r="68" spans="1:14" ht="15.75" customHeight="1">
      <c r="D68" s="81"/>
      <c r="E68" s="81" t="s">
        <v>177</v>
      </c>
      <c r="F68" s="84" t="b">
        <f>IF(B27=TRUE,E19,0)</f>
        <v>0</v>
      </c>
      <c r="G68" s="81"/>
      <c r="H68" s="81"/>
      <c r="I68" s="156"/>
      <c r="J68" s="156"/>
      <c r="K68" s="156"/>
      <c r="L68" s="81"/>
      <c r="M68" s="81"/>
    </row>
    <row r="69" spans="1:14" ht="15.75" customHeight="1">
      <c r="D69" s="81"/>
      <c r="E69" s="81" t="s">
        <v>178</v>
      </c>
      <c r="F69" s="84" t="b">
        <f>IF(H69=TRUE,E20,0)</f>
        <v>0</v>
      </c>
      <c r="G69" s="81"/>
      <c r="H69" s="81" t="b">
        <v>1</v>
      </c>
      <c r="I69" s="156"/>
      <c r="J69" s="156"/>
      <c r="K69" s="156"/>
      <c r="L69" s="81"/>
      <c r="M69" s="81"/>
    </row>
    <row r="70" spans="1:14" ht="15" customHeight="1">
      <c r="D70" s="81"/>
      <c r="E70" s="81" t="s">
        <v>179</v>
      </c>
      <c r="F70" s="84" t="b">
        <f>IF(D79=TRUE,E21,0)</f>
        <v>0</v>
      </c>
      <c r="G70" s="81"/>
      <c r="H70" s="81"/>
      <c r="I70" s="157"/>
      <c r="J70" s="157"/>
      <c r="K70" s="87"/>
      <c r="L70" s="81"/>
      <c r="M70" s="81"/>
    </row>
    <row r="71" spans="1:14" ht="15" customHeight="1">
      <c r="D71" s="81"/>
      <c r="E71" s="81" t="s">
        <v>180</v>
      </c>
      <c r="F71" s="84">
        <f>IF(H71=TRUE,E22,0)</f>
        <v>0</v>
      </c>
      <c r="G71" s="81"/>
      <c r="H71" s="81" t="b">
        <v>1</v>
      </c>
      <c r="I71" s="157"/>
      <c r="J71" s="157"/>
      <c r="K71" s="87"/>
      <c r="L71" s="81"/>
      <c r="M71" s="81"/>
    </row>
    <row r="72" spans="1:14" ht="15" customHeight="1">
      <c r="D72" s="87"/>
      <c r="E72" s="87"/>
      <c r="F72" s="87"/>
      <c r="G72" s="87"/>
      <c r="H72" s="87"/>
      <c r="I72" s="157"/>
      <c r="J72" s="157"/>
      <c r="K72" s="87"/>
      <c r="L72" s="81"/>
      <c r="M72" s="81"/>
    </row>
    <row r="73" spans="1:14" ht="15" customHeight="1">
      <c r="D73" s="87"/>
      <c r="E73" s="87"/>
      <c r="F73" s="87"/>
      <c r="G73" s="87"/>
      <c r="H73" s="87"/>
      <c r="I73" s="157"/>
      <c r="J73" s="157"/>
      <c r="K73" s="87"/>
      <c r="L73" s="81"/>
      <c r="M73" s="81"/>
    </row>
    <row r="74" spans="1:14" ht="15" customHeight="1">
      <c r="D74" s="87"/>
      <c r="E74" s="87"/>
      <c r="F74" s="87"/>
      <c r="G74" s="87"/>
      <c r="H74" s="87"/>
      <c r="I74" s="157"/>
      <c r="J74" s="157"/>
      <c r="K74" s="87"/>
      <c r="L74" s="81"/>
      <c r="M74" s="81"/>
    </row>
    <row r="75" spans="1:14" ht="15" customHeight="1">
      <c r="A75" s="82" t="b">
        <v>1</v>
      </c>
      <c r="B75" s="87"/>
      <c r="C75" s="87"/>
      <c r="D75" s="87" t="b">
        <v>1</v>
      </c>
      <c r="E75" s="87"/>
      <c r="F75" s="87"/>
      <c r="G75" s="87"/>
      <c r="H75" s="87"/>
      <c r="I75" s="157"/>
      <c r="J75" s="157"/>
      <c r="K75" s="87"/>
      <c r="L75" s="81"/>
      <c r="M75" s="81"/>
    </row>
    <row r="76" spans="1:14">
      <c r="B76" s="87"/>
      <c r="C76" s="87"/>
      <c r="D76" s="87" t="b">
        <v>1</v>
      </c>
      <c r="E76" s="87"/>
      <c r="F76" s="87"/>
      <c r="G76" s="87"/>
      <c r="H76" s="87"/>
      <c r="I76" s="87"/>
      <c r="J76" s="87"/>
      <c r="K76" s="87"/>
      <c r="L76" s="81"/>
      <c r="M76" s="81"/>
      <c r="N76" s="81"/>
    </row>
    <row r="77" spans="1:14">
      <c r="B77" s="87"/>
      <c r="C77" s="87"/>
      <c r="D77" s="87" t="b">
        <v>1</v>
      </c>
      <c r="E77" s="87"/>
      <c r="F77" s="87"/>
      <c r="G77" s="87"/>
      <c r="H77" s="87"/>
      <c r="I77" s="87"/>
      <c r="J77" s="87"/>
      <c r="K77" s="87"/>
      <c r="L77" s="81"/>
      <c r="M77" s="81"/>
      <c r="N77" s="81"/>
    </row>
    <row r="78" spans="1:14">
      <c r="B78" s="87" t="b">
        <v>1</v>
      </c>
      <c r="C78" s="87"/>
      <c r="D78" s="87" t="b">
        <v>1</v>
      </c>
      <c r="E78" s="87"/>
      <c r="F78" s="87"/>
      <c r="G78" s="87"/>
      <c r="H78" s="87"/>
      <c r="I78" s="87"/>
      <c r="J78" s="87"/>
      <c r="K78" s="87"/>
      <c r="L78" s="81"/>
      <c r="M78" s="81"/>
      <c r="N78" s="81"/>
    </row>
    <row r="79" spans="1:14">
      <c r="B79" s="87"/>
      <c r="C79" s="87"/>
      <c r="D79" s="87" t="b">
        <v>1</v>
      </c>
      <c r="E79" s="87"/>
      <c r="F79" s="87"/>
      <c r="G79" s="87"/>
      <c r="H79" s="87" t="b">
        <v>1</v>
      </c>
      <c r="I79" s="87"/>
      <c r="J79" s="87"/>
      <c r="K79" s="87"/>
      <c r="L79" s="81"/>
      <c r="M79" s="81"/>
      <c r="N79" s="81"/>
    </row>
    <row r="80" spans="1:14">
      <c r="B80" s="87" t="b">
        <v>1</v>
      </c>
      <c r="C80" s="87"/>
      <c r="D80" s="87"/>
      <c r="E80" s="87"/>
      <c r="F80" s="87"/>
      <c r="G80" s="87" t="b">
        <v>1</v>
      </c>
      <c r="H80" s="87"/>
      <c r="I80" s="87"/>
      <c r="J80" s="87"/>
      <c r="K80" s="87"/>
      <c r="L80" s="81"/>
      <c r="M80" s="81"/>
      <c r="N80" s="81"/>
    </row>
    <row r="81" spans="2:14">
      <c r="B81" s="87" t="b">
        <v>1</v>
      </c>
      <c r="C81" s="87"/>
      <c r="D81" s="87"/>
      <c r="E81" s="87"/>
      <c r="F81" s="87"/>
      <c r="G81" s="87"/>
      <c r="H81" s="87"/>
      <c r="I81" s="87"/>
      <c r="J81" s="87"/>
      <c r="K81" s="87"/>
      <c r="L81" s="81"/>
      <c r="M81" s="81"/>
      <c r="N81" s="81"/>
    </row>
    <row r="82" spans="2:14">
      <c r="B82" s="87"/>
      <c r="C82" s="87"/>
      <c r="D82" s="87"/>
      <c r="E82" s="87"/>
      <c r="F82" s="87"/>
      <c r="G82" s="87"/>
      <c r="H82" s="87"/>
      <c r="I82" s="87"/>
      <c r="J82" s="87"/>
      <c r="K82" s="87"/>
      <c r="L82" s="81"/>
      <c r="M82" s="81"/>
      <c r="N82" s="81"/>
    </row>
    <row r="83" spans="2:14">
      <c r="B83" s="87" t="b">
        <v>1</v>
      </c>
      <c r="C83" s="87" t="b">
        <v>1</v>
      </c>
      <c r="D83" s="87"/>
      <c r="E83" s="87"/>
      <c r="F83" s="87"/>
      <c r="G83" s="87"/>
      <c r="H83" s="87"/>
      <c r="I83" s="87"/>
      <c r="J83" s="87"/>
      <c r="K83" s="87"/>
    </row>
    <row r="84" spans="2:14">
      <c r="B84" s="148"/>
      <c r="C84" s="148"/>
      <c r="D84" s="87"/>
      <c r="E84" s="87"/>
      <c r="F84" s="87"/>
      <c r="G84" s="87"/>
      <c r="H84" s="87"/>
      <c r="I84" s="87"/>
      <c r="J84" s="87"/>
      <c r="K84" s="87"/>
    </row>
    <row r="85" spans="2:14">
      <c r="B85" s="148"/>
      <c r="C85" s="148"/>
      <c r="D85" s="87"/>
      <c r="E85" s="87"/>
      <c r="F85" s="87"/>
      <c r="G85" s="87"/>
      <c r="H85" s="87"/>
      <c r="I85" s="87"/>
      <c r="J85" s="87"/>
      <c r="K85" s="87"/>
    </row>
    <row r="86" spans="2:14">
      <c r="B86" s="148"/>
      <c r="C86" s="148"/>
      <c r="D86" s="87"/>
      <c r="E86" s="87"/>
      <c r="F86" s="87"/>
      <c r="G86" s="87"/>
      <c r="H86" s="87"/>
      <c r="I86" s="87"/>
      <c r="J86" s="87"/>
      <c r="K86" s="87"/>
    </row>
    <row r="87" spans="2:14">
      <c r="B87" s="148"/>
      <c r="C87" s="148"/>
      <c r="D87" s="87"/>
      <c r="E87" s="87"/>
      <c r="F87" s="152"/>
      <c r="G87" s="87"/>
      <c r="H87" s="87"/>
      <c r="I87" s="87"/>
      <c r="J87" s="87"/>
      <c r="K87" s="87"/>
    </row>
    <row r="88" spans="2:14">
      <c r="F88" s="85"/>
    </row>
    <row r="89" spans="2:14">
      <c r="F89" s="85"/>
    </row>
    <row r="91" spans="2:14">
      <c r="G91" s="85"/>
    </row>
    <row r="92" spans="2:14">
      <c r="G92" s="85"/>
    </row>
    <row r="93" spans="2:14">
      <c r="G93" s="85"/>
    </row>
  </sheetData>
  <mergeCells count="8">
    <mergeCell ref="D2:L3"/>
    <mergeCell ref="J23:L25"/>
    <mergeCell ref="I65:K65"/>
    <mergeCell ref="L6:L7"/>
    <mergeCell ref="H27:H29"/>
    <mergeCell ref="I27:I29"/>
    <mergeCell ref="J27:L29"/>
    <mergeCell ref="J6:K7"/>
  </mergeCells>
  <conditionalFormatting sqref="E12">
    <cfRule type="expression" dxfId="34" priority="21">
      <formula>E12&gt;F65</formula>
    </cfRule>
  </conditionalFormatting>
  <conditionalFormatting sqref="E13">
    <cfRule type="expression" dxfId="33" priority="20">
      <formula>E13&gt;F66</formula>
    </cfRule>
  </conditionalFormatting>
  <conditionalFormatting sqref="E15">
    <cfRule type="expression" dxfId="32" priority="19">
      <formula>E15&gt;$F$64</formula>
    </cfRule>
  </conditionalFormatting>
  <conditionalFormatting sqref="E16">
    <cfRule type="expression" dxfId="31" priority="15">
      <formula>E16&gt;$F$65</formula>
    </cfRule>
  </conditionalFormatting>
  <conditionalFormatting sqref="E18">
    <cfRule type="expression" dxfId="30" priority="64">
      <formula>$E$18&gt;$F$67</formula>
    </cfRule>
  </conditionalFormatting>
  <conditionalFormatting sqref="E22">
    <cfRule type="expression" dxfId="29" priority="65">
      <formula>$E$22&gt;$F$71</formula>
    </cfRule>
  </conditionalFormatting>
  <conditionalFormatting sqref="E20">
    <cfRule type="expression" dxfId="28" priority="66">
      <formula>$E$20&gt;$F$69</formula>
    </cfRule>
  </conditionalFormatting>
  <conditionalFormatting sqref="E19">
    <cfRule type="expression" dxfId="27" priority="67">
      <formula>$E$19&gt;$F$68</formula>
    </cfRule>
  </conditionalFormatting>
  <conditionalFormatting sqref="E21">
    <cfRule type="expression" dxfId="26" priority="68">
      <formula>$E$21&gt;$F$70</formula>
    </cfRule>
  </conditionalFormatting>
  <conditionalFormatting sqref="E17">
    <cfRule type="expression" dxfId="25" priority="69">
      <formula>$E$17&gt;$F$66</formula>
    </cfRule>
  </conditionalFormatting>
  <hyperlinks>
    <hyperlink ref="D13" location="PM!A1" display="Performance Monitoring" xr:uid="{00000000-0004-0000-0500-000000000000}"/>
    <hyperlink ref="D8" location="FS!A1" display="Fleet Strategy" xr:uid="{00000000-0004-0000-0500-000001000000}"/>
    <hyperlink ref="D20" location="'6.FM&amp;C'!A1" display="Action 6. Fuel management &amp; control" xr:uid="{00000000-0004-0000-0500-000002000000}"/>
    <hyperlink ref="D11" location="SC!A1" display="Staff Capability" xr:uid="{00000000-0004-0000-0500-000003000000}"/>
    <hyperlink ref="D15" location="'1.SVSCM'!A1" display="Action 1. Strategic Vehicle Supply Chain" xr:uid="{00000000-0004-0000-0500-000004000000}"/>
    <hyperlink ref="D16" location="'2.PVD'!A1" display="Action 2. Planned disposal" xr:uid="{00000000-0004-0000-0500-000005000000}"/>
    <hyperlink ref="D17" location="'3.F-S'!A1" display="Action 3. Fleet sharing" xr:uid="{00000000-0004-0000-0500-000006000000}"/>
    <hyperlink ref="D21" location="'7.M&amp;R'!A1" display="Action 7. Maintenance &amp; Repair" xr:uid="{00000000-0004-0000-0500-000007000000}"/>
    <hyperlink ref="D22" location="'8.VT&amp;T'!A1" display="Action 8. Tracking and telematics" xr:uid="{00000000-0004-0000-0500-000008000000}"/>
    <hyperlink ref="D18" location="'4.IVL'!A1" display="Action 4. Internal Vehicle Leasing" xr:uid="{00000000-0004-0000-0500-000009000000}"/>
    <hyperlink ref="D19" location="'5.VI'!A1" display="Action 5. Vehicle insurance" xr:uid="{00000000-0004-0000-0500-00000A000000}"/>
    <hyperlink ref="E25" location="'Priority Matrix'!A1" display="Priority Matrix" xr:uid="{00000000-0004-0000-0500-00000B000000}"/>
    <hyperlink ref="D9" location="'P&amp;P'!A1" display="Roles, Responsibilities and Accountabilities" xr:uid="{00000000-0004-0000-0500-00000C000000}"/>
    <hyperlink ref="D10" location="'P&amp;P'!A1" display="Policies and Procedures" xr:uid="{00000000-0004-0000-0500-00000D000000}"/>
    <hyperlink ref="D12" location="CFM!A1" display="Centralised Fleet" xr:uid="{00000000-0004-0000-0500-00000E000000}"/>
    <hyperlink ref="E26" location="'Assessment Summary'!A1" display="Assessment Summary" xr:uid="{00000000-0004-0000-0500-00000F000000}"/>
  </hyperlink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42" r:id="rId4" name="Check Box 6">
              <controlPr defaultSize="0" autoFill="0" autoLine="0" autoPict="0">
                <anchor moveWithCells="1">
                  <from>
                    <xdr:col>2</xdr:col>
                    <xdr:colOff>495300</xdr:colOff>
                    <xdr:row>16</xdr:row>
                    <xdr:rowOff>241300</xdr:rowOff>
                  </from>
                  <to>
                    <xdr:col>3</xdr:col>
                    <xdr:colOff>152400</xdr:colOff>
                    <xdr:row>17</xdr:row>
                    <xdr:rowOff>215900</xdr:rowOff>
                  </to>
                </anchor>
              </controlPr>
            </control>
          </mc:Choice>
        </mc:AlternateContent>
        <mc:AlternateContent xmlns:mc="http://schemas.openxmlformats.org/markup-compatibility/2006">
          <mc:Choice Requires="x14">
            <control shapeId="14343" r:id="rId5" name="Check Box 7">
              <controlPr defaultSize="0" autoFill="0" autoLine="0" autoPict="0">
                <anchor moveWithCells="1">
                  <from>
                    <xdr:col>2</xdr:col>
                    <xdr:colOff>495300</xdr:colOff>
                    <xdr:row>14</xdr:row>
                    <xdr:rowOff>25400</xdr:rowOff>
                  </from>
                  <to>
                    <xdr:col>3</xdr:col>
                    <xdr:colOff>177800</xdr:colOff>
                    <xdr:row>14</xdr:row>
                    <xdr:rowOff>254000</xdr:rowOff>
                  </to>
                </anchor>
              </controlPr>
            </control>
          </mc:Choice>
        </mc:AlternateContent>
        <mc:AlternateContent xmlns:mc="http://schemas.openxmlformats.org/markup-compatibility/2006">
          <mc:Choice Requires="x14">
            <control shapeId="14345" r:id="rId6" name="Check Box 9">
              <controlPr defaultSize="0" autoFill="0" autoLine="0" autoPict="0">
                <anchor moveWithCells="1">
                  <from>
                    <xdr:col>2</xdr:col>
                    <xdr:colOff>495300</xdr:colOff>
                    <xdr:row>18</xdr:row>
                    <xdr:rowOff>266700</xdr:rowOff>
                  </from>
                  <to>
                    <xdr:col>2</xdr:col>
                    <xdr:colOff>685800</xdr:colOff>
                    <xdr:row>19</xdr:row>
                    <xdr:rowOff>203200</xdr:rowOff>
                  </to>
                </anchor>
              </controlPr>
            </control>
          </mc:Choice>
        </mc:AlternateContent>
        <mc:AlternateContent xmlns:mc="http://schemas.openxmlformats.org/markup-compatibility/2006">
          <mc:Choice Requires="x14">
            <control shapeId="14348" r:id="rId7" name="Check Box 12">
              <controlPr defaultSize="0" autoFill="0" autoLine="0" autoPict="0">
                <anchor moveWithCells="1">
                  <from>
                    <xdr:col>2</xdr:col>
                    <xdr:colOff>495300</xdr:colOff>
                    <xdr:row>15</xdr:row>
                    <xdr:rowOff>25400</xdr:rowOff>
                  </from>
                  <to>
                    <xdr:col>3</xdr:col>
                    <xdr:colOff>114300</xdr:colOff>
                    <xdr:row>15</xdr:row>
                    <xdr:rowOff>241300</xdr:rowOff>
                  </to>
                </anchor>
              </controlPr>
            </control>
          </mc:Choice>
        </mc:AlternateContent>
        <mc:AlternateContent xmlns:mc="http://schemas.openxmlformats.org/markup-compatibility/2006">
          <mc:Choice Requires="x14">
            <control shapeId="14355" r:id="rId8" name="Check Box 19">
              <controlPr defaultSize="0" autoFill="0" autoLine="0" autoPict="0">
                <anchor moveWithCells="1">
                  <from>
                    <xdr:col>2</xdr:col>
                    <xdr:colOff>495300</xdr:colOff>
                    <xdr:row>16</xdr:row>
                    <xdr:rowOff>12700</xdr:rowOff>
                  </from>
                  <to>
                    <xdr:col>3</xdr:col>
                    <xdr:colOff>88900</xdr:colOff>
                    <xdr:row>16</xdr:row>
                    <xdr:rowOff>254000</xdr:rowOff>
                  </to>
                </anchor>
              </controlPr>
            </control>
          </mc:Choice>
        </mc:AlternateContent>
        <mc:AlternateContent xmlns:mc="http://schemas.openxmlformats.org/markup-compatibility/2006">
          <mc:Choice Requires="x14">
            <control shapeId="14356" r:id="rId9" name="Check Box 20">
              <controlPr defaultSize="0" autoFill="0" autoLine="0" autoPict="0">
                <anchor moveWithCells="1">
                  <from>
                    <xdr:col>2</xdr:col>
                    <xdr:colOff>495300</xdr:colOff>
                    <xdr:row>21</xdr:row>
                    <xdr:rowOff>0</xdr:rowOff>
                  </from>
                  <to>
                    <xdr:col>3</xdr:col>
                    <xdr:colOff>152400</xdr:colOff>
                    <xdr:row>21</xdr:row>
                    <xdr:rowOff>215900</xdr:rowOff>
                  </to>
                </anchor>
              </controlPr>
            </control>
          </mc:Choice>
        </mc:AlternateContent>
        <mc:AlternateContent xmlns:mc="http://schemas.openxmlformats.org/markup-compatibility/2006">
          <mc:Choice Requires="x14">
            <control shapeId="14357" r:id="rId10" name="Check Box 21">
              <controlPr defaultSize="0" autoFill="0" autoLine="0" autoPict="0">
                <anchor moveWithCells="1">
                  <from>
                    <xdr:col>2</xdr:col>
                    <xdr:colOff>495300</xdr:colOff>
                    <xdr:row>17</xdr:row>
                    <xdr:rowOff>254000</xdr:rowOff>
                  </from>
                  <to>
                    <xdr:col>3</xdr:col>
                    <xdr:colOff>127000</xdr:colOff>
                    <xdr:row>18</xdr:row>
                    <xdr:rowOff>215900</xdr:rowOff>
                  </to>
                </anchor>
              </controlPr>
            </control>
          </mc:Choice>
        </mc:AlternateContent>
        <mc:AlternateContent xmlns:mc="http://schemas.openxmlformats.org/markup-compatibility/2006">
          <mc:Choice Requires="x14">
            <control shapeId="14358" r:id="rId11" name="Check Box 22">
              <controlPr defaultSize="0" autoFill="0" autoLine="0" autoPict="0">
                <anchor moveWithCells="1">
                  <from>
                    <xdr:col>2</xdr:col>
                    <xdr:colOff>495300</xdr:colOff>
                    <xdr:row>19</xdr:row>
                    <xdr:rowOff>241300</xdr:rowOff>
                  </from>
                  <to>
                    <xdr:col>3</xdr:col>
                    <xdr:colOff>139700</xdr:colOff>
                    <xdr:row>20</xdr:row>
                    <xdr:rowOff>215900</xdr:rowOff>
                  </to>
                </anchor>
              </controlPr>
            </control>
          </mc:Choice>
        </mc:AlternateContent>
      </controls>
    </mc:Choice>
  </mc:AlternateContent>
  <tableParts count="1">
    <tablePart r:id="rId1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pageSetUpPr fitToPage="1"/>
  </sheetPr>
  <dimension ref="B1:K24"/>
  <sheetViews>
    <sheetView showGridLines="0" zoomScale="78" zoomScaleNormal="78" zoomScalePageLayoutView="78" workbookViewId="0">
      <selection activeCell="G18" sqref="G18"/>
    </sheetView>
  </sheetViews>
  <sheetFormatPr baseColWidth="10" defaultColWidth="8.83203125" defaultRowHeight="15"/>
  <cols>
    <col min="1" max="1" width="2.83203125" style="26" customWidth="1"/>
    <col min="2" max="2" width="17.6640625" style="26" customWidth="1"/>
    <col min="3" max="3" width="42.33203125" style="26" customWidth="1"/>
    <col min="4" max="4" width="33.5" style="26" customWidth="1"/>
    <col min="5" max="5" width="39.33203125" style="26" customWidth="1"/>
    <col min="6" max="6" width="3.1640625" style="26" customWidth="1"/>
    <col min="7" max="7" width="12.1640625" style="26" bestFit="1" customWidth="1"/>
    <col min="8" max="8" width="8.83203125" style="26"/>
    <col min="9" max="9" width="12.33203125" style="26" bestFit="1" customWidth="1"/>
    <col min="10" max="10" width="8.83203125" style="26"/>
    <col min="11" max="11" width="12.33203125" style="26" bestFit="1" customWidth="1"/>
    <col min="12" max="16384" width="8.83203125" style="26"/>
  </cols>
  <sheetData>
    <row r="1" spans="2:10">
      <c r="G1" s="255"/>
    </row>
    <row r="2" spans="2:10" ht="15" customHeight="1">
      <c r="B2" s="450" t="s">
        <v>344</v>
      </c>
      <c r="C2" s="451"/>
      <c r="D2" s="451"/>
      <c r="E2" s="452"/>
      <c r="F2" s="256"/>
      <c r="G2" s="256"/>
      <c r="H2" s="256"/>
      <c r="I2" s="256"/>
    </row>
    <row r="3" spans="2:10" ht="36" customHeight="1">
      <c r="B3" s="453"/>
      <c r="C3" s="454"/>
      <c r="D3" s="454"/>
      <c r="E3" s="455"/>
      <c r="F3" s="256"/>
      <c r="G3" s="256"/>
      <c r="H3" s="256"/>
      <c r="I3" s="256"/>
    </row>
    <row r="4" spans="2:10" ht="6" customHeight="1">
      <c r="B4" s="256"/>
      <c r="C4" s="256"/>
      <c r="D4" s="256"/>
      <c r="E4" s="256"/>
      <c r="F4" s="256"/>
      <c r="G4" s="256"/>
      <c r="H4" s="256"/>
      <c r="I4" s="256"/>
    </row>
    <row r="5" spans="2:10" ht="30" customHeight="1">
      <c r="B5" s="278" t="s">
        <v>312</v>
      </c>
      <c r="C5" s="457"/>
      <c r="D5" s="457"/>
      <c r="E5" s="457"/>
      <c r="F5" s="256"/>
      <c r="G5" s="256"/>
      <c r="H5" s="256"/>
      <c r="I5" s="256"/>
    </row>
    <row r="6" spans="2:10" ht="6" customHeight="1">
      <c r="B6" s="459"/>
      <c r="C6" s="459"/>
      <c r="D6" s="459"/>
      <c r="E6" s="459"/>
      <c r="F6" s="256"/>
      <c r="G6" s="256"/>
      <c r="H6" s="256"/>
      <c r="I6" s="256"/>
    </row>
    <row r="7" spans="2:10" ht="34" customHeight="1">
      <c r="B7" s="278" t="s">
        <v>341</v>
      </c>
      <c r="C7" s="457"/>
      <c r="D7" s="457"/>
      <c r="E7" s="457"/>
      <c r="F7" s="256"/>
      <c r="G7" s="256"/>
      <c r="H7" s="256"/>
      <c r="I7" s="256"/>
    </row>
    <row r="8" spans="2:10" ht="34" customHeight="1">
      <c r="B8" s="278" t="s">
        <v>311</v>
      </c>
      <c r="C8" s="458"/>
      <c r="D8" s="457"/>
      <c r="E8" s="457"/>
      <c r="F8" s="256"/>
      <c r="G8" s="256"/>
      <c r="H8" s="256"/>
      <c r="I8" s="256"/>
    </row>
    <row r="9" spans="2:10" ht="6" customHeight="1">
      <c r="B9" s="275"/>
      <c r="C9" s="262"/>
      <c r="D9" s="262"/>
      <c r="E9" s="262"/>
      <c r="F9" s="256"/>
      <c r="G9" s="256"/>
      <c r="H9" s="256"/>
      <c r="I9" s="256"/>
    </row>
    <row r="10" spans="2:10" ht="36" customHeight="1">
      <c r="B10" s="460" t="s">
        <v>342</v>
      </c>
      <c r="C10" s="461"/>
      <c r="D10" s="461"/>
      <c r="E10" s="462"/>
      <c r="F10" s="256"/>
      <c r="G10" s="256"/>
      <c r="H10" s="256"/>
      <c r="I10" s="256"/>
      <c r="J10" s="256"/>
    </row>
    <row r="11" spans="2:10" ht="36" customHeight="1">
      <c r="B11" s="463" t="s">
        <v>343</v>
      </c>
      <c r="C11" s="463"/>
      <c r="D11" s="469">
        <f>'Fleet Data Sheet'!D6</f>
        <v>0</v>
      </c>
      <c r="E11" s="469"/>
      <c r="G11" s="255"/>
    </row>
    <row r="12" spans="2:10" ht="36" customHeight="1">
      <c r="B12" s="464" t="s">
        <v>285</v>
      </c>
      <c r="C12" s="464"/>
      <c r="D12" s="446">
        <f>'Priority Matrix'!E29</f>
        <v>0</v>
      </c>
      <c r="E12" s="446"/>
    </row>
    <row r="13" spans="2:10" ht="39" customHeight="1">
      <c r="B13" s="447" t="s">
        <v>345</v>
      </c>
      <c r="C13" s="448"/>
      <c r="D13" s="445" t="str">
        <f>IF(AND(D12&lt;0.25),"Minimal level of fleet management, opportunities for significant performance improvement with low levels of inputs",IF(AND(D12&gt;=0.25,D12&lt;0.5),"Basic fleet management structures in place, further development can dramatically improve performance",IF(AND(D12&gt;=0.5,D12&lt;0.75),"Relatively well developed fleet management practice, further opportunities for performance improvement",IF(AND(D12&gt;0.75),"Highly developed fleet management, fine tuning of processes will increase performance"))))</f>
        <v>Minimal level of fleet management, opportunities for significant performance improvement with low levels of inputs</v>
      </c>
      <c r="E13" s="424"/>
    </row>
    <row r="14" spans="2:10" ht="36" customHeight="1">
      <c r="B14" s="465" t="s">
        <v>313</v>
      </c>
      <c r="C14" s="466"/>
      <c r="D14" s="272" t="s">
        <v>287</v>
      </c>
      <c r="E14" s="273" t="b">
        <f>IF(AND('Fleet Data Sheet'!D7=5),"5 year life cycle",IF(AND('Fleet Data Sheet'!D7=6),"6 year life cycle",IF(AND('Fleet Data Sheet'!D7=7),"7 year life cycle",IF(AND('Fleet Data Sheet'!D7=8),"8 year life cycle"))))</f>
        <v>0</v>
      </c>
    </row>
    <row r="15" spans="2:10" ht="36" customHeight="1">
      <c r="B15" s="467"/>
      <c r="C15" s="468"/>
      <c r="D15" s="274" t="b">
        <f>IF(AND('Fleet Data Sheet'!D7=5),'Assessment Summary'!E15/5,IF(AND('Fleet Data Sheet'!D7=6),'Assessment Summary'!E15/6,IF(AND('Fleet Data Sheet'!D7=7),'Assessment Summary'!E15/7,IF(AND('Fleet Data Sheet'!D7=8),E15/8))))</f>
        <v>0</v>
      </c>
      <c r="E15" s="274" t="b">
        <f>FMF!G7</f>
        <v>0</v>
      </c>
    </row>
    <row r="16" spans="2:10" ht="6" customHeight="1">
      <c r="B16" s="276"/>
      <c r="C16" s="276"/>
      <c r="D16" s="277"/>
      <c r="E16" s="277"/>
    </row>
    <row r="17" spans="2:11" ht="35" customHeight="1">
      <c r="B17" s="456" t="s">
        <v>347</v>
      </c>
      <c r="C17" s="456"/>
      <c r="D17" s="456"/>
      <c r="E17" s="456"/>
    </row>
    <row r="18" spans="2:11" ht="34" customHeight="1">
      <c r="B18" s="279"/>
      <c r="C18" s="272" t="s">
        <v>51</v>
      </c>
      <c r="D18" s="272" t="s">
        <v>287</v>
      </c>
      <c r="E18" s="273" t="b">
        <f>IF(AND('Fleet Data Sheet'!D7=5),"5 year life cycle",IF(AND('Fleet Data Sheet'!D7=6),"6 year life cycle",IF(AND('Fleet Data Sheet'!D7=7),"7 year life cycle",IF(AND('Fleet Data Sheet'!D7=8),"8 year life cycle"))))</f>
        <v>0</v>
      </c>
    </row>
    <row r="19" spans="2:11" ht="34" customHeight="1">
      <c r="B19" s="449" t="s">
        <v>346</v>
      </c>
      <c r="C19" s="280" t="s">
        <v>288</v>
      </c>
      <c r="D19" s="274" t="b">
        <f>IF(AND('Fleet Data Sheet'!D7=5),'Assessment Summary'!E19/5,IF(AND('Fleet Data Sheet'!D7=6),'Assessment Summary'!E19/6,IF(AND('Fleet Data Sheet'!D7=7),'Assessment Summary'!E19/7,IF(AND('Fleet Data Sheet'!D7=8),E19/8))))</f>
        <v>0</v>
      </c>
      <c r="E19" s="274">
        <f>SUM(IF(OR('Priority Matrix'!R20="X",'Priority Matrix'!Q20="X"),FMF!F64,0),FMF!F65,FMF!F66,FMF!F68)</f>
        <v>0</v>
      </c>
      <c r="K19" s="33"/>
    </row>
    <row r="20" spans="2:11" ht="34" customHeight="1">
      <c r="B20" s="449"/>
      <c r="C20" s="280" t="s">
        <v>57</v>
      </c>
      <c r="D20" s="274" t="b">
        <f>IF(AND('Fleet Data Sheet'!D7=5),'Assessment Summary'!E20/5,IF(AND('Fleet Data Sheet'!D7=6),'Assessment Summary'!E20/6,IF(AND('Fleet Data Sheet'!D7=7),'Assessment Summary'!E20/7,IF(AND('Fleet Data Sheet'!D7=8),E20/8))))</f>
        <v>0</v>
      </c>
      <c r="E20" s="274">
        <f>IF('Priority Matrix'!S20="x",FMF!F64,0)+IF(OR('Priority Matrix'!Q23="X",'Priority Matrix'!S23="X"),FMF!F67,0)+IF(OR('Priority Matrix'!Q25="X",'Priority Matrix'!S25="X"),FMF!F69,0)+IF(OR('Priority Matrix'!S26="X",'Priority Matrix'!Q26="X"),FMF!F70,0)+IF(OR('Priority Matrix'!Q27="X",'Priority Matrix'!S27="X"),FMF!F71,0)</f>
        <v>0</v>
      </c>
      <c r="I20" s="33"/>
      <c r="K20" s="33"/>
    </row>
    <row r="21" spans="2:11" ht="34" customHeight="1" thickBot="1">
      <c r="B21" s="449"/>
      <c r="C21" s="281" t="s">
        <v>289</v>
      </c>
      <c r="D21" s="283" t="b">
        <f>IF(AND('Fleet Data Sheet'!D7=5),'Assessment Summary'!E21/5,IF(AND('Fleet Data Sheet'!D7=6),'Assessment Summary'!E21/6,IF(AND('Fleet Data Sheet'!D7=7),'Assessment Summary'!E21/7,IF(AND('Fleet Data Sheet'!D7=8),E21/8))))</f>
        <v>0</v>
      </c>
      <c r="E21" s="283">
        <f>IF('Priority Matrix'!T23="X",FMF!F67,0)+IF('Priority Matrix'!T25="X",FMF!F69,0)+IF('Priority Matrix'!T26="X",FMF!F70,0)+IF('Priority Matrix'!T27="X",FMF!E22,0)</f>
        <v>0</v>
      </c>
      <c r="I21" s="33"/>
    </row>
    <row r="22" spans="2:11" ht="34" customHeight="1" thickTop="1">
      <c r="B22" s="449"/>
      <c r="C22" s="282" t="s">
        <v>348</v>
      </c>
      <c r="D22" s="284" t="b">
        <f>IF(AND('Fleet Data Sheet'!D7=5),'Assessment Summary'!E22/5,IF(AND('Fleet Data Sheet'!D7=6),'Assessment Summary'!E22/6,IF(AND('Fleet Data Sheet'!D7=7),'Assessment Summary'!E22/7,IF(AND('Fleet Data Sheet'!D7=8),E22/8))))</f>
        <v>0</v>
      </c>
      <c r="E22" s="284">
        <f>SUM(E19:E21)</f>
        <v>0</v>
      </c>
      <c r="G22" s="33"/>
    </row>
    <row r="23" spans="2:11" ht="34" customHeight="1">
      <c r="B23" s="449"/>
      <c r="C23" s="272" t="s">
        <v>349</v>
      </c>
      <c r="D23" s="446" t="e">
        <f>E22/E15</f>
        <v>#DIV/0!</v>
      </c>
      <c r="E23" s="446"/>
      <c r="F23" s="28"/>
    </row>
    <row r="24" spans="2:11">
      <c r="D24" s="28"/>
    </row>
  </sheetData>
  <mergeCells count="16">
    <mergeCell ref="D13:E13"/>
    <mergeCell ref="D12:E12"/>
    <mergeCell ref="B13:C13"/>
    <mergeCell ref="B19:B23"/>
    <mergeCell ref="B2:E3"/>
    <mergeCell ref="D23:E23"/>
    <mergeCell ref="B17:E17"/>
    <mergeCell ref="C5:E5"/>
    <mergeCell ref="C7:E7"/>
    <mergeCell ref="C8:E8"/>
    <mergeCell ref="B6:E6"/>
    <mergeCell ref="B10:E10"/>
    <mergeCell ref="B11:C11"/>
    <mergeCell ref="B12:C12"/>
    <mergeCell ref="B14:C15"/>
    <mergeCell ref="D11:E11"/>
  </mergeCells>
  <phoneticPr fontId="33" type="noConversion"/>
  <pageMargins left="0.7" right="0.7" top="0.75" bottom="0.75" header="0.3" footer="0.3"/>
  <pageSetup scale="65" orientation="portrait" r:id="rId1"/>
  <ignoredErrors>
    <ignoredError sqref="D23"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A2:M26"/>
  <sheetViews>
    <sheetView showGridLines="0" showRowColHeaders="0" zoomScale="130" zoomScaleNormal="130" zoomScalePageLayoutView="115" workbookViewId="0">
      <selection activeCell="L3" sqref="L3"/>
    </sheetView>
  </sheetViews>
  <sheetFormatPr baseColWidth="10" defaultColWidth="8.83203125" defaultRowHeight="15"/>
  <cols>
    <col min="1" max="1" width="8.83203125" style="114"/>
    <col min="2" max="2" width="26.33203125" style="114" customWidth="1"/>
    <col min="3" max="3" width="13" style="114" customWidth="1"/>
    <col min="4" max="8" width="8.83203125" style="114"/>
    <col min="9" max="9" width="11.6640625" style="114" customWidth="1"/>
    <col min="10" max="10" width="23.6640625" style="114" customWidth="1"/>
    <col min="11" max="11" width="4.6640625" style="114" customWidth="1"/>
    <col min="12" max="16384" width="8.83203125" style="114"/>
  </cols>
  <sheetData>
    <row r="2" spans="1:13" ht="15" customHeight="1">
      <c r="A2" s="113"/>
      <c r="C2" s="470" t="s">
        <v>144</v>
      </c>
      <c r="D2" s="471"/>
      <c r="E2" s="471"/>
      <c r="F2" s="471"/>
      <c r="G2" s="471"/>
      <c r="H2" s="471"/>
      <c r="I2" s="471"/>
      <c r="J2" s="472"/>
      <c r="L2" s="113" t="s">
        <v>171</v>
      </c>
      <c r="M2" s="113"/>
    </row>
    <row r="3" spans="1:13" ht="15" customHeight="1">
      <c r="A3" s="113"/>
      <c r="C3" s="473"/>
      <c r="D3" s="474"/>
      <c r="E3" s="474"/>
      <c r="F3" s="474"/>
      <c r="G3" s="474"/>
      <c r="H3" s="474"/>
      <c r="I3" s="474"/>
      <c r="J3" s="475"/>
      <c r="L3" s="113" t="s">
        <v>98</v>
      </c>
    </row>
    <row r="4" spans="1:13">
      <c r="L4" s="113" t="s">
        <v>182</v>
      </c>
    </row>
    <row r="5" spans="1:13" ht="15" customHeight="1">
      <c r="C5" s="476" t="s">
        <v>244</v>
      </c>
      <c r="D5" s="477"/>
      <c r="E5" s="477"/>
      <c r="F5" s="477"/>
      <c r="G5" s="477"/>
      <c r="H5" s="477"/>
      <c r="I5" s="477"/>
      <c r="J5" s="478"/>
    </row>
    <row r="6" spans="1:13">
      <c r="C6" s="479"/>
      <c r="D6" s="480"/>
      <c r="E6" s="480"/>
      <c r="F6" s="480"/>
      <c r="G6" s="480"/>
      <c r="H6" s="480"/>
      <c r="I6" s="480"/>
      <c r="J6" s="481"/>
    </row>
    <row r="7" spans="1:13">
      <c r="C7" s="479"/>
      <c r="D7" s="480"/>
      <c r="E7" s="480"/>
      <c r="F7" s="480"/>
      <c r="G7" s="480"/>
      <c r="H7" s="480"/>
      <c r="I7" s="480"/>
      <c r="J7" s="481"/>
    </row>
    <row r="8" spans="1:13">
      <c r="C8" s="479"/>
      <c r="D8" s="480"/>
      <c r="E8" s="480"/>
      <c r="F8" s="480"/>
      <c r="G8" s="480"/>
      <c r="H8" s="480"/>
      <c r="I8" s="480"/>
      <c r="J8" s="481"/>
    </row>
    <row r="9" spans="1:13" ht="4" customHeight="1">
      <c r="C9" s="479"/>
      <c r="D9" s="480"/>
      <c r="E9" s="480"/>
      <c r="F9" s="480"/>
      <c r="G9" s="480"/>
      <c r="H9" s="480"/>
      <c r="I9" s="480"/>
      <c r="J9" s="481"/>
    </row>
    <row r="10" spans="1:13" ht="44" customHeight="1">
      <c r="C10" s="479"/>
      <c r="D10" s="480"/>
      <c r="E10" s="480"/>
      <c r="F10" s="480"/>
      <c r="G10" s="480"/>
      <c r="H10" s="480"/>
      <c r="I10" s="480"/>
      <c r="J10" s="481"/>
    </row>
    <row r="11" spans="1:13" ht="4" customHeight="1">
      <c r="B11" s="123"/>
      <c r="C11" s="479"/>
      <c r="D11" s="480"/>
      <c r="E11" s="480"/>
      <c r="F11" s="480"/>
      <c r="G11" s="480"/>
      <c r="H11" s="480"/>
      <c r="I11" s="480"/>
      <c r="J11" s="481"/>
    </row>
    <row r="12" spans="1:13" ht="64" customHeight="1">
      <c r="C12" s="479"/>
      <c r="D12" s="480"/>
      <c r="E12" s="480"/>
      <c r="F12" s="480"/>
      <c r="G12" s="480"/>
      <c r="H12" s="480"/>
      <c r="I12" s="480"/>
      <c r="J12" s="481"/>
    </row>
    <row r="13" spans="1:13" ht="4" customHeight="1">
      <c r="C13" s="479"/>
      <c r="D13" s="480"/>
      <c r="E13" s="480"/>
      <c r="F13" s="480"/>
      <c r="G13" s="480"/>
      <c r="H13" s="480"/>
      <c r="I13" s="480"/>
      <c r="J13" s="481"/>
    </row>
    <row r="14" spans="1:13">
      <c r="C14" s="479"/>
      <c r="D14" s="480"/>
      <c r="E14" s="480"/>
      <c r="F14" s="480"/>
      <c r="G14" s="480"/>
      <c r="H14" s="480"/>
      <c r="I14" s="480"/>
      <c r="J14" s="481"/>
    </row>
    <row r="15" spans="1:13">
      <c r="C15" s="479"/>
      <c r="D15" s="480"/>
      <c r="E15" s="480"/>
      <c r="F15" s="480"/>
      <c r="G15" s="480"/>
      <c r="H15" s="480"/>
      <c r="I15" s="480"/>
      <c r="J15" s="481"/>
    </row>
    <row r="16" spans="1:13" ht="4" customHeight="1">
      <c r="C16" s="479"/>
      <c r="D16" s="480"/>
      <c r="E16" s="480"/>
      <c r="F16" s="480"/>
      <c r="G16" s="480"/>
      <c r="H16" s="480"/>
      <c r="I16" s="480"/>
      <c r="J16" s="481"/>
    </row>
    <row r="17" spans="3:10">
      <c r="C17" s="479"/>
      <c r="D17" s="480"/>
      <c r="E17" s="480"/>
      <c r="F17" s="480"/>
      <c r="G17" s="480"/>
      <c r="H17" s="480"/>
      <c r="I17" s="480"/>
      <c r="J17" s="481"/>
    </row>
    <row r="18" spans="3:10">
      <c r="C18" s="479"/>
      <c r="D18" s="480"/>
      <c r="E18" s="480"/>
      <c r="F18" s="480"/>
      <c r="G18" s="480"/>
      <c r="H18" s="480"/>
      <c r="I18" s="480"/>
      <c r="J18" s="481"/>
    </row>
    <row r="19" spans="3:10" ht="3.75" customHeight="1">
      <c r="C19" s="479"/>
      <c r="D19" s="480"/>
      <c r="E19" s="480"/>
      <c r="F19" s="480"/>
      <c r="G19" s="480"/>
      <c r="H19" s="480"/>
      <c r="I19" s="480"/>
      <c r="J19" s="481"/>
    </row>
    <row r="20" spans="3:10" ht="15" hidden="1" customHeight="1">
      <c r="C20" s="479"/>
      <c r="D20" s="480"/>
      <c r="E20" s="480"/>
      <c r="F20" s="480"/>
      <c r="G20" s="480"/>
      <c r="H20" s="480"/>
      <c r="I20" s="480"/>
      <c r="J20" s="481"/>
    </row>
    <row r="21" spans="3:10" ht="15" hidden="1" customHeight="1">
      <c r="C21" s="479"/>
      <c r="D21" s="480"/>
      <c r="E21" s="480"/>
      <c r="F21" s="480"/>
      <c r="G21" s="480"/>
      <c r="H21" s="480"/>
      <c r="I21" s="480"/>
      <c r="J21" s="481"/>
    </row>
    <row r="22" spans="3:10" ht="15" hidden="1" customHeight="1">
      <c r="C22" s="479"/>
      <c r="D22" s="480"/>
      <c r="E22" s="480"/>
      <c r="F22" s="480"/>
      <c r="G22" s="480"/>
      <c r="H22" s="480"/>
      <c r="I22" s="480"/>
      <c r="J22" s="481"/>
    </row>
    <row r="23" spans="3:10" ht="15" hidden="1" customHeight="1">
      <c r="C23" s="479"/>
      <c r="D23" s="480"/>
      <c r="E23" s="480"/>
      <c r="F23" s="480"/>
      <c r="G23" s="480"/>
      <c r="H23" s="480"/>
      <c r="I23" s="480"/>
      <c r="J23" s="481"/>
    </row>
    <row r="24" spans="3:10" ht="15" hidden="1" customHeight="1">
      <c r="C24" s="479"/>
      <c r="D24" s="480"/>
      <c r="E24" s="480"/>
      <c r="F24" s="480"/>
      <c r="G24" s="480"/>
      <c r="H24" s="480"/>
      <c r="I24" s="480"/>
      <c r="J24" s="481"/>
    </row>
    <row r="25" spans="3:10" ht="20.25" customHeight="1">
      <c r="C25" s="482"/>
      <c r="D25" s="483"/>
      <c r="E25" s="483"/>
      <c r="F25" s="483"/>
      <c r="G25" s="483"/>
      <c r="H25" s="483"/>
      <c r="I25" s="483"/>
      <c r="J25" s="484"/>
    </row>
    <row r="26" spans="3:10" ht="31.5" customHeight="1"/>
  </sheetData>
  <mergeCells count="2">
    <mergeCell ref="C2:J3"/>
    <mergeCell ref="C5:J25"/>
  </mergeCells>
  <hyperlinks>
    <hyperlink ref="L2" location="'Priority Matrix'!A1" display="Priority Matrix" xr:uid="{00000000-0004-0000-0700-000000000000}"/>
    <hyperlink ref="L3" location="FMF!A1" display="FMF" xr:uid="{00000000-0004-0000-0700-000001000000}"/>
    <hyperlink ref="L4" location="'P&amp;P'!A1" display="Next action"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2:L25"/>
  <sheetViews>
    <sheetView showGridLines="0" showRowColHeaders="0" zoomScale="122" zoomScaleNormal="122" zoomScalePageLayoutView="122" workbookViewId="0">
      <selection activeCell="L5" sqref="L5"/>
    </sheetView>
  </sheetViews>
  <sheetFormatPr baseColWidth="10" defaultColWidth="8.83203125" defaultRowHeight="15"/>
  <cols>
    <col min="1" max="1" width="8.83203125" style="114"/>
    <col min="2" max="2" width="23.33203125" style="114" customWidth="1"/>
    <col min="3" max="3" width="17.5" style="114" customWidth="1"/>
    <col min="4" max="9" width="8.83203125" style="114"/>
    <col min="10" max="10" width="20.5" style="114" customWidth="1"/>
    <col min="11" max="11" width="2.5" style="114" customWidth="1"/>
    <col min="12" max="16384" width="8.83203125" style="114"/>
  </cols>
  <sheetData>
    <row r="2" spans="1:12" ht="15" customHeight="1">
      <c r="A2" s="113"/>
      <c r="C2" s="494" t="s">
        <v>191</v>
      </c>
      <c r="D2" s="495"/>
      <c r="E2" s="495"/>
      <c r="F2" s="495"/>
      <c r="G2" s="495"/>
      <c r="H2" s="495"/>
      <c r="I2" s="495"/>
      <c r="J2" s="496"/>
      <c r="L2" s="113" t="s">
        <v>171</v>
      </c>
    </row>
    <row r="3" spans="1:12" ht="15" customHeight="1">
      <c r="A3" s="113"/>
      <c r="C3" s="497"/>
      <c r="D3" s="498"/>
      <c r="E3" s="498"/>
      <c r="F3" s="498"/>
      <c r="G3" s="498"/>
      <c r="H3" s="498"/>
      <c r="I3" s="498"/>
      <c r="J3" s="499"/>
      <c r="L3" s="113" t="s">
        <v>98</v>
      </c>
    </row>
    <row r="4" spans="1:12">
      <c r="L4" s="113" t="s">
        <v>182</v>
      </c>
    </row>
    <row r="5" spans="1:12">
      <c r="C5" s="485" t="s">
        <v>242</v>
      </c>
      <c r="D5" s="486"/>
      <c r="E5" s="486"/>
      <c r="F5" s="486"/>
      <c r="G5" s="486"/>
      <c r="H5" s="486"/>
      <c r="I5" s="486"/>
      <c r="J5" s="487"/>
      <c r="L5" s="113" t="s">
        <v>172</v>
      </c>
    </row>
    <row r="6" spans="1:12">
      <c r="C6" s="488"/>
      <c r="D6" s="489"/>
      <c r="E6" s="489"/>
      <c r="F6" s="489"/>
      <c r="G6" s="489"/>
      <c r="H6" s="489"/>
      <c r="I6" s="489"/>
      <c r="J6" s="490"/>
    </row>
    <row r="7" spans="1:12">
      <c r="C7" s="488"/>
      <c r="D7" s="489"/>
      <c r="E7" s="489"/>
      <c r="F7" s="489"/>
      <c r="G7" s="489"/>
      <c r="H7" s="489"/>
      <c r="I7" s="489"/>
      <c r="J7" s="490"/>
    </row>
    <row r="8" spans="1:12">
      <c r="C8" s="488"/>
      <c r="D8" s="489"/>
      <c r="E8" s="489"/>
      <c r="F8" s="489"/>
      <c r="G8" s="489"/>
      <c r="H8" s="489"/>
      <c r="I8" s="489"/>
      <c r="J8" s="490"/>
    </row>
    <row r="9" spans="1:12" ht="4" customHeight="1">
      <c r="C9" s="488"/>
      <c r="D9" s="489"/>
      <c r="E9" s="489"/>
      <c r="F9" s="489"/>
      <c r="G9" s="489"/>
      <c r="H9" s="489"/>
      <c r="I9" s="489"/>
      <c r="J9" s="490"/>
    </row>
    <row r="10" spans="1:12" ht="20.25" customHeight="1">
      <c r="C10" s="488"/>
      <c r="D10" s="489"/>
      <c r="E10" s="489"/>
      <c r="F10" s="489"/>
      <c r="G10" s="489"/>
      <c r="H10" s="489"/>
      <c r="I10" s="489"/>
      <c r="J10" s="490"/>
    </row>
    <row r="11" spans="1:12" ht="4" customHeight="1">
      <c r="B11" s="123"/>
      <c r="C11" s="488"/>
      <c r="D11" s="489"/>
      <c r="E11" s="489"/>
      <c r="F11" s="489"/>
      <c r="G11" s="489"/>
      <c r="H11" s="489"/>
      <c r="I11" s="489"/>
      <c r="J11" s="490"/>
    </row>
    <row r="12" spans="1:12" ht="32.25" customHeight="1">
      <c r="C12" s="488"/>
      <c r="D12" s="489"/>
      <c r="E12" s="489"/>
      <c r="F12" s="489"/>
      <c r="G12" s="489"/>
      <c r="H12" s="489"/>
      <c r="I12" s="489"/>
      <c r="J12" s="490"/>
    </row>
    <row r="13" spans="1:12" ht="4" customHeight="1">
      <c r="C13" s="488"/>
      <c r="D13" s="489"/>
      <c r="E13" s="489"/>
      <c r="F13" s="489"/>
      <c r="G13" s="489"/>
      <c r="H13" s="489"/>
      <c r="I13" s="489"/>
      <c r="J13" s="490"/>
    </row>
    <row r="14" spans="1:12">
      <c r="C14" s="488"/>
      <c r="D14" s="489"/>
      <c r="E14" s="489"/>
      <c r="F14" s="489"/>
      <c r="G14" s="489"/>
      <c r="H14" s="489"/>
      <c r="I14" s="489"/>
      <c r="J14" s="490"/>
    </row>
    <row r="15" spans="1:12">
      <c r="C15" s="488"/>
      <c r="D15" s="489"/>
      <c r="E15" s="489"/>
      <c r="F15" s="489"/>
      <c r="G15" s="489"/>
      <c r="H15" s="489"/>
      <c r="I15" s="489"/>
      <c r="J15" s="490"/>
    </row>
    <row r="16" spans="1:12" ht="4" customHeight="1">
      <c r="C16" s="488"/>
      <c r="D16" s="489"/>
      <c r="E16" s="489"/>
      <c r="F16" s="489"/>
      <c r="G16" s="489"/>
      <c r="H16" s="489"/>
      <c r="I16" s="489"/>
      <c r="J16" s="490"/>
    </row>
    <row r="17" spans="3:10">
      <c r="C17" s="488"/>
      <c r="D17" s="489"/>
      <c r="E17" s="489"/>
      <c r="F17" s="489"/>
      <c r="G17" s="489"/>
      <c r="H17" s="489"/>
      <c r="I17" s="489"/>
      <c r="J17" s="490"/>
    </row>
    <row r="18" spans="3:10">
      <c r="C18" s="488"/>
      <c r="D18" s="489"/>
      <c r="E18" s="489"/>
      <c r="F18" s="489"/>
      <c r="G18" s="489"/>
      <c r="H18" s="489"/>
      <c r="I18" s="489"/>
      <c r="J18" s="490"/>
    </row>
    <row r="19" spans="3:10">
      <c r="C19" s="488"/>
      <c r="D19" s="489"/>
      <c r="E19" s="489"/>
      <c r="F19" s="489"/>
      <c r="G19" s="489"/>
      <c r="H19" s="489"/>
      <c r="I19" s="489"/>
      <c r="J19" s="490"/>
    </row>
    <row r="20" spans="3:10" ht="9.75" customHeight="1">
      <c r="C20" s="488"/>
      <c r="D20" s="489"/>
      <c r="E20" s="489"/>
      <c r="F20" s="489"/>
      <c r="G20" s="489"/>
      <c r="H20" s="489"/>
      <c r="I20" s="489"/>
      <c r="J20" s="490"/>
    </row>
    <row r="21" spans="3:10" ht="2.25" hidden="1" customHeight="1">
      <c r="C21" s="488"/>
      <c r="D21" s="489"/>
      <c r="E21" s="489"/>
      <c r="F21" s="489"/>
      <c r="G21" s="489"/>
      <c r="H21" s="489"/>
      <c r="I21" s="489"/>
      <c r="J21" s="490"/>
    </row>
    <row r="22" spans="3:10" ht="14.25" customHeight="1">
      <c r="C22" s="488"/>
      <c r="D22" s="489"/>
      <c r="E22" s="489"/>
      <c r="F22" s="489"/>
      <c r="G22" s="489"/>
      <c r="H22" s="489"/>
      <c r="I22" s="489"/>
      <c r="J22" s="490"/>
    </row>
    <row r="23" spans="3:10" ht="15" hidden="1" customHeight="1">
      <c r="C23" s="488"/>
      <c r="D23" s="489"/>
      <c r="E23" s="489"/>
      <c r="F23" s="489"/>
      <c r="G23" s="489"/>
      <c r="H23" s="489"/>
      <c r="I23" s="489"/>
      <c r="J23" s="490"/>
    </row>
    <row r="24" spans="3:10" ht="15" hidden="1" customHeight="1">
      <c r="C24" s="488"/>
      <c r="D24" s="489"/>
      <c r="E24" s="489"/>
      <c r="F24" s="489"/>
      <c r="G24" s="489"/>
      <c r="H24" s="489"/>
      <c r="I24" s="489"/>
      <c r="J24" s="490"/>
    </row>
    <row r="25" spans="3:10" ht="79.5" customHeight="1">
      <c r="C25" s="491"/>
      <c r="D25" s="492"/>
      <c r="E25" s="492"/>
      <c r="F25" s="492"/>
      <c r="G25" s="492"/>
      <c r="H25" s="492"/>
      <c r="I25" s="492"/>
      <c r="J25" s="493"/>
    </row>
  </sheetData>
  <mergeCells count="2">
    <mergeCell ref="C5:J25"/>
    <mergeCell ref="C2:J3"/>
  </mergeCells>
  <hyperlinks>
    <hyperlink ref="L2" location="'Priority Matrix'!A1" display="Priority Matrix" xr:uid="{00000000-0004-0000-0800-000000000000}"/>
    <hyperlink ref="L3" location="FMF!A1" display="FMF" xr:uid="{00000000-0004-0000-0800-000001000000}"/>
    <hyperlink ref="L4" location="SC!A1" display="Next action" xr:uid="{00000000-0004-0000-0800-000002000000}"/>
    <hyperlink ref="L5" location="FS!A1" display="Previous action" xr:uid="{00000000-0004-0000-0800-00000300000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28</vt:i4>
      </vt:variant>
      <vt:variant>
        <vt:lpstr>Named Ranges</vt:lpstr>
      </vt:variant>
      <vt:variant>
        <vt:i4>13</vt:i4>
      </vt:variant>
    </vt:vector>
  </HeadingPairs>
  <TitlesOfParts>
    <vt:vector size="41" baseType="lpstr">
      <vt:lpstr>TITLE</vt:lpstr>
      <vt:lpstr>Introduction</vt:lpstr>
      <vt:lpstr>Assessment</vt:lpstr>
      <vt:lpstr>Fleet Data Sheet</vt:lpstr>
      <vt:lpstr>Priority Matrix</vt:lpstr>
      <vt:lpstr>FMF</vt:lpstr>
      <vt:lpstr>Assessment Summary</vt:lpstr>
      <vt:lpstr>FS</vt:lpstr>
      <vt:lpstr>P&amp;P</vt:lpstr>
      <vt:lpstr>SC</vt:lpstr>
      <vt:lpstr>CFM</vt:lpstr>
      <vt:lpstr>PM</vt:lpstr>
      <vt:lpstr>1.SVSCM</vt:lpstr>
      <vt:lpstr>Action 1 CALC</vt:lpstr>
      <vt:lpstr>2.PVD</vt:lpstr>
      <vt:lpstr>Action 2 CALC</vt:lpstr>
      <vt:lpstr>3.F-S</vt:lpstr>
      <vt:lpstr>Action 3 CALC</vt:lpstr>
      <vt:lpstr>4.IVL</vt:lpstr>
      <vt:lpstr>Action 4 CALC</vt:lpstr>
      <vt:lpstr>5.VI</vt:lpstr>
      <vt:lpstr>Action 5 CALC</vt:lpstr>
      <vt:lpstr>6.FM&amp;C</vt:lpstr>
      <vt:lpstr>Action 6 CALC</vt:lpstr>
      <vt:lpstr>7.M&amp;R</vt:lpstr>
      <vt:lpstr>Action 7 CALC</vt:lpstr>
      <vt:lpstr>8.VT&amp;T</vt:lpstr>
      <vt:lpstr>Action 8 CALC</vt:lpstr>
      <vt:lpstr>'1.SVSCM'!Print_Area</vt:lpstr>
      <vt:lpstr>'2.PVD'!Print_Area</vt:lpstr>
      <vt:lpstr>'3.F-S'!Print_Area</vt:lpstr>
      <vt:lpstr>'4.IVL'!Print_Area</vt:lpstr>
      <vt:lpstr>'5.VI'!Print_Area</vt:lpstr>
      <vt:lpstr>'6.FM&amp;C'!Print_Area</vt:lpstr>
      <vt:lpstr>'7.M&amp;R'!Print_Area</vt:lpstr>
      <vt:lpstr>'Assessment Summary'!Print_Area</vt:lpstr>
      <vt:lpstr>CFM!Print_Area</vt:lpstr>
      <vt:lpstr>Introduction!Print_Area</vt:lpstr>
      <vt:lpstr>'P&amp;P'!Print_Area</vt:lpstr>
      <vt:lpstr>PM!Print_Area</vt:lpstr>
      <vt:lpstr>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Xabier Etxenike</dc:creator>
  <cp:lastModifiedBy>rob.mcconnell@me.com</cp:lastModifiedBy>
  <cp:lastPrinted>2017-09-28T19:17:05Z</cp:lastPrinted>
  <dcterms:created xsi:type="dcterms:W3CDTF">2017-02-21T16:44:31Z</dcterms:created>
  <dcterms:modified xsi:type="dcterms:W3CDTF">2018-05-31T16:57:36Z</dcterms:modified>
</cp:coreProperties>
</file>